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доходы " sheetId="1" r:id="rId1"/>
    <sheet name="расходы" sheetId="2" r:id="rId2"/>
    <sheet name="источ.финансирования" sheetId="3" r:id="rId3"/>
  </sheets>
  <definedNames>
    <definedName name="_xlnm.Print_Area" localSheetId="0">'доходы '!$A$1:$H$141</definedName>
    <definedName name="_xlnm.Print_Titles" localSheetId="0">'доходы '!$12:$19</definedName>
    <definedName name="_xlnm.Print_Area" localSheetId="2">'источ.финансирования'!$A$1:$J$50</definedName>
    <definedName name="_xlnm.Print_Titles" localSheetId="1">'расходы'!$5:$10</definedName>
  </definedNames>
  <calcPr fullCalcOnLoad="1"/>
</workbook>
</file>

<file path=xl/sharedStrings.xml><?xml version="1.0" encoding="utf-8"?>
<sst xmlns="http://schemas.openxmlformats.org/spreadsheetml/2006/main" count="883" uniqueCount="585">
  <si>
    <t xml:space="preserve">                         ОТЧЕТ  ОБ  ИСПОЛНЕНИИ БЮДЖЕТА</t>
  </si>
  <si>
    <t xml:space="preserve">                                      ГЛАВНОГО РАСПОРЯДИТЕЛЯ (РАСПОРЯДИТЕЛЯ), ПОЛУЧАТЕЛЯ СРЕДСТВ БЮДЖЕТА</t>
  </si>
  <si>
    <t>КОДЫ</t>
  </si>
  <si>
    <t xml:space="preserve">  Форма по ОКУД</t>
  </si>
  <si>
    <t xml:space="preserve"> 0503127 </t>
  </si>
  <si>
    <t xml:space="preserve">                   Дата</t>
  </si>
  <si>
    <t>01.10.2019</t>
  </si>
  <si>
    <t xml:space="preserve">Учреждение (главный распорядитель (распорядитель), получатель) </t>
  </si>
  <si>
    <t>Администрация Царицынского сельского поселения</t>
  </si>
  <si>
    <t xml:space="preserve">             по ОКПО</t>
  </si>
  <si>
    <t>04125320</t>
  </si>
  <si>
    <t>Наименование бюджета                                                                                                                                                         Бюджет Царицынского сельского поселения</t>
  </si>
  <si>
    <t xml:space="preserve">  </t>
  </si>
  <si>
    <t>Периодичность:1 число каждого месяца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</si>
  <si>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</si>
  <si>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</si>
  <si>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</si>
  <si>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</si>
  <si>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Доходы, утвержденные </t>
  </si>
  <si>
    <t xml:space="preserve">         Исполнено</t>
  </si>
  <si>
    <t>Неисполненные</t>
  </si>
  <si>
    <t xml:space="preserve"> Наименование показателя</t>
  </si>
  <si>
    <t>законом о бюджете,</t>
  </si>
  <si>
    <t xml:space="preserve">через </t>
  </si>
  <si>
    <t>через</t>
  </si>
  <si>
    <t>некассовые</t>
  </si>
  <si>
    <t>назначения</t>
  </si>
  <si>
    <t>Код дохода по КД</t>
  </si>
  <si>
    <t>нормативными пра-</t>
  </si>
  <si>
    <t>органы,</t>
  </si>
  <si>
    <t>банковские</t>
  </si>
  <si>
    <t>операции</t>
  </si>
  <si>
    <t>итого</t>
  </si>
  <si>
    <t>вовыми актами</t>
  </si>
  <si>
    <t>осуществляющие</t>
  </si>
  <si>
    <t>счета</t>
  </si>
  <si>
    <t>о бюджете</t>
  </si>
  <si>
    <t>кассовое обслу-</t>
  </si>
  <si>
    <t>живание испол-</t>
  </si>
  <si>
    <t>нения бюджета</t>
  </si>
  <si>
    <t>4</t>
  </si>
  <si>
    <t>6</t>
  </si>
  <si>
    <t>7</t>
  </si>
  <si>
    <t>8</t>
  </si>
  <si>
    <t>9</t>
  </si>
  <si>
    <t>Доходы</t>
  </si>
  <si>
    <t>959 1 00 00000 00 0000 000</t>
  </si>
  <si>
    <t>Налоги на прибыль, доходы</t>
  </si>
  <si>
    <t>959 1 01 00000 00 0000 000</t>
  </si>
  <si>
    <t>Налог на доходы физических лиц</t>
  </si>
  <si>
    <t>959 1 01 02000 01 0000 110</t>
  </si>
  <si>
    <t>Налог на доходы физических лиц с доходов, полученных в виде дивидендов от долевого участия в деятельности организаций</t>
  </si>
  <si>
    <t>959 1 01 02010 01 0000 110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</si>
  <si>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</si>
  <si>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959 1 01 02010 01 1000 110</t>
  </si>
  <si>
    <t>Пени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</si>
  <si>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959 1 01 02010 01 2100 110</t>
  </si>
  <si>
    <t>959 1 01 02010 01 3000 110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</si>
  <si>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</si>
  <si>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959 1 01 02020 01 0000 110</t>
  </si>
  <si>
    <t>959 1 01 02020 01 1000 110</t>
  </si>
  <si>
    <t>Пени по налогу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</si>
  <si>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959 1 01 02020 01 2100 110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</si>
  <si>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</si>
  <si>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000 1 01 02021 01 1000 110</t>
  </si>
  <si>
    <t>000 1 01 02021 01 3000 110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</si>
  <si>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</si>
  <si>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000 1 01 02022 01 1000 110</t>
  </si>
  <si>
    <t>959 1 01 02020 01 3000 110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</si>
  <si>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</si>
  <si>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959 1 01 02030 01 0000 110</t>
  </si>
  <si>
    <t>959 1 01 02030 01 1000 110</t>
  </si>
  <si>
    <t>Пени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</si>
  <si>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959 1 01 02030 01 2100 110</t>
  </si>
  <si>
    <t>Штрафы по налогу на доходы физических лиц с доходов, полученных физическими лицами, не являющимися налоговыми резидентами Российской Федерации</t>
  </si>
  <si>
    <t>959 1 01 02030 01 3000 110</t>
  </si>
  <si>
    <t>Налог на доходы физических лиц в виде фиксированных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</si>
  <si>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959 1 01 02040 01 0000 110</t>
  </si>
  <si>
    <t>959 1 01 02040 01 1000 110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</si>
  <si>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</si>
  <si>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959 1 01 02050 01 1000 110</t>
  </si>
  <si>
    <t>Налог на доходы физических лиц с доходов,полученных физич.лицами,являющимися иностранными гражданами,осущ.трудов.деятельность по найму у физич.лиц на основании патента</t>
  </si>
  <si>
    <t>000 1 01 02070 01 1000 110</t>
  </si>
  <si>
    <t>Доходы от уплаты акцизов</t>
  </si>
  <si>
    <t>959 1 03 00000 00 0000 000</t>
  </si>
  <si>
    <t>959 1 03 02200 01 0000 110</t>
  </si>
  <si>
    <t>Доходы от уплаты акцизов на дизельное топливо, зачисляемые в консолидированные бюджеты субъектов РФ</t>
  </si>
  <si>
    <t>959 1 03 02230 01 0000 110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</si>
  <si>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РФ</t>
  </si>
  <si>
    <t>959 1 03 02240 01 0000 110</t>
  </si>
  <si>
    <t>Доходы от уплаты акцизов на автомобильный бензин, производимый на территории РФ, зачисляемые в консолидированные бюджеты субъектов РФ</t>
  </si>
  <si>
    <t>959 1 03 02250 01 0000 110</t>
  </si>
  <si>
    <t>Доходы от уплаты акцизов на прямогонный бензин, производимый на территории РФ, зачисляемые в консолидированные бюджеты субъектов РФ</t>
  </si>
  <si>
    <t>959 1 03 02260 01 0000 110</t>
  </si>
  <si>
    <t>Налоги на совокупный доход</t>
  </si>
  <si>
    <t>959 1 05 00000 00 0000 000</t>
  </si>
  <si>
    <t>Единый сельскохозяйственный налог</t>
  </si>
  <si>
    <t>959 1 05 03000 01 0000 110</t>
  </si>
  <si>
    <t>959 1 05 03010 01 1000 110</t>
  </si>
  <si>
    <t>959 1 05 03010 01 2100 110</t>
  </si>
  <si>
    <t>000 1 05 03020 01 1000 110</t>
  </si>
  <si>
    <t>000 1 05 03020 01 2000 110</t>
  </si>
  <si>
    <t>Налоги на имущество</t>
  </si>
  <si>
    <t>959 1 06 00000 00 0000 000</t>
  </si>
  <si>
    <t>Налог на имущество физических лиц</t>
  </si>
  <si>
    <t>959 1 06 01000 10 0000 110</t>
  </si>
  <si>
    <t xml:space="preserve">Налог на имущество физических лиц,взимаемой по ставке,применяемой к объекту налогооблажения,расположенному в границах поселения </t>
  </si>
  <si>
    <t>959 1 06 01030 10 1000 110</t>
  </si>
  <si>
    <t xml:space="preserve">Пени по налогу на имущество физических лиц,взимаемой по ставке,применяемой к объекту налогооблажения,расположенному в границах поселения </t>
  </si>
  <si>
    <t>959 1 06 01030 10 2100 110</t>
  </si>
  <si>
    <t>000 1 06 01030 10 4000 110</t>
  </si>
  <si>
    <t>Земельный налог</t>
  </si>
  <si>
    <t>959 1 06 06000 00 0000 110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</si>
  <si>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</si>
  <si>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</si>
  <si>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</si>
  <si>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000 1 06 06013 10 1000 110</t>
  </si>
  <si>
    <t>000 1 06 06013 10 2000 110</t>
  </si>
  <si>
    <t>000 1 06 06013 10 3000 110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</si>
  <si>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</si>
  <si>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</si>
  <si>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применяемые к объектам налогообложения, расположенным в границах поселений</t>
  </si>
  <si>
    <t>000 1 06 06023 10 1000 110</t>
  </si>
  <si>
    <t>000 1 06 06023 10 2000 110</t>
  </si>
  <si>
    <t>Земельный налог, взимаемый с организаций</t>
  </si>
  <si>
    <t>959 1 06 06030 00 0000 110</t>
  </si>
  <si>
    <t>Земельный налог, взимаемый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</si>
  <si>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959 1 06 06033 10 1000 110</t>
  </si>
  <si>
    <t>Пени с земельного налога, взимаемого с организаций, обладающих земельным участком, расположенным в границах сельского поселения (сумма платежа, перерасчеты, недоимка и задолженность)</t>
  </si>
  <si>
    <t>959 1 06 06033 10 2100 110</t>
  </si>
  <si>
    <t>000 1 06 06033 10 3000 110</t>
  </si>
  <si>
    <t>Земельный налог, взимаемый с физических лиц</t>
  </si>
  <si>
    <t>959 1 06 06040 00 0000 110</t>
  </si>
  <si>
    <t xml:space="preserve">Земельный налог, взимаемый с физических лиц, обладающих земельным участком, расположенным в границах сельского поселения </t>
  </si>
  <si>
    <t>959 1 06 06043 10 1000 110</t>
  </si>
  <si>
    <t xml:space="preserve">Пени по земельному налогу, взимаемому с физических лиц, обладающих земельным участком, расположенным в границах сельского поселения </t>
  </si>
  <si>
    <t>959 1 06 06043 10 2100 110</t>
  </si>
  <si>
    <t>000 1 06 06043 10 3000 110</t>
  </si>
  <si>
    <t>000 1 06 06043 10 4000 110</t>
  </si>
  <si>
    <t>Государственная пошлина,сборы</t>
  </si>
  <si>
    <t>959 1 08 00000 00 0000 000</t>
  </si>
  <si>
    <t>Государств. пошлина за совершение нотариальных действий должност.лицами органов местн.самоуправ.</t>
  </si>
  <si>
    <t>959 1 08 04000 01 1000 110</t>
  </si>
  <si>
    <t>959 1 08 04020 01 1000 110</t>
  </si>
  <si>
    <t>000 1 08 04020 01 4000 110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</si>
  <si>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</si>
  <si>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</si>
  <si>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</si>
  <si>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Налог (по обязател.,возникшим до 01.01.2006г)</t>
  </si>
  <si>
    <t>000 1 09 04050 00 0000 110</t>
  </si>
  <si>
    <t>Земельный налог ( по обязательствам, возникшим до 1 января 2006 года), мобилизуемый на территориях поселений</t>
  </si>
  <si>
    <t>000 1 09 04050 10 2000 110</t>
  </si>
  <si>
    <t>000 1 09 04053 10 2000 110</t>
  </si>
  <si>
    <t>Доходы от использования имущества, находящегося в государственной и муниципальной собственности</t>
  </si>
  <si>
    <t>959 1 11 00000 00 0000 000</t>
  </si>
  <si>
    <t>Доходы, получаемые в виде арендной либо другой платы за передачу в возмездное пользование госуд и муниц. Имущества</t>
  </si>
  <si>
    <t>959 1 11 00000 00 0000 120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</si>
  <si>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</si>
  <si>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959 1 11 01050 00 0000 120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</si>
  <si>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сельским поселениям</t>
  </si>
  <si>
    <t>959 1 11 01050 10 0000 120</t>
  </si>
  <si>
    <t>Доходы, получаемые в виде арендной платы за земельные участки,государственная собственност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</si>
  <si>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000 1 11 05010 00 0000 120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</si>
  <si>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</si>
  <si>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</si>
  <si>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959 1 11 05030 00 0000 120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</si>
  <si>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</si>
  <si>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959 1 11 05035 10 0000 120</t>
  </si>
  <si>
    <t>Доходы от оказания платных услуг и компенсации затрат государства</t>
  </si>
  <si>
    <t>000 113 00000 00 0000 000</t>
  </si>
  <si>
    <t>Прочие доходы от компенсации затрат бюджетов поселений</t>
  </si>
  <si>
    <t>000 113 02995 10 0000 130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</si>
  <si>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</si>
  <si>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000 113 03050 10 0000 130</t>
  </si>
  <si>
    <t>Доходы от продажи земельных участков,госуд.собствен. на которые не разграничена и которые расположены в границах поселений</t>
  </si>
  <si>
    <t>000 114 00000 00 0000 000</t>
  </si>
  <si>
    <t>000 114 06013 10 0000 430</t>
  </si>
  <si>
    <t>Доходы от реализации иного имущества, находящегося в собственности поселений (за</t>
  </si>
  <si>
    <t>000 114 02053 10 0000 410</t>
  </si>
  <si>
    <t>Штрафы, санкции, возмещение ущерба</t>
  </si>
  <si>
    <t>959 1 16 00000 00 0000 000</t>
  </si>
  <si>
    <t>Денежные взыскания (штрафы) за нарушение законодательства РФ о контрактной системе в сфере закупок, товаров, работ услуг для обеспечения государствнных и муниципальных нужд для нужд сельских поселений</t>
  </si>
  <si>
    <t>959 1 16 33050 00 0000 140</t>
  </si>
  <si>
    <t>959 1 16 33050 00 6000 140</t>
  </si>
  <si>
    <t>Денежные взыскания (штрафы) за нарушение водного законодательства,установленное на водных объектах,находящихся в собственности поселений</t>
  </si>
  <si>
    <t>959 1 16 51000 00 0000 140</t>
  </si>
  <si>
    <t>959 1 16 51040 02 0000 140</t>
  </si>
  <si>
    <t>Прочие поступления от денежных взысканий (штрафов) и иных сумм в возмещение ущерба</t>
  </si>
  <si>
    <t>959 1 16 90000 00 0000 140</t>
  </si>
  <si>
    <t>Прочие поступления от денежных взысканий (штрафов) и иных сумм в возмещ.ущерба.зачисл.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</si>
  <si>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</si>
  <si>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</si>
  <si>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000 1 16 00000 00 0000 000</t>
  </si>
  <si>
    <t>000 1 16 90050 00 0000 140</t>
  </si>
  <si>
    <t>000 1 16 90050 10 6000 140</t>
  </si>
  <si>
    <t>Прочие неналоговые доходы</t>
  </si>
  <si>
    <t>959 1 17 00000 00 0000 000</t>
  </si>
  <si>
    <t>Невыясненные поступления</t>
  </si>
  <si>
    <t>959 1 17 01000 00 0000 180</t>
  </si>
  <si>
    <t>Невыясненные поступления, зачисляемые в бюджеты поселений</t>
  </si>
  <si>
    <t>959 1 17 01050 10 0000 180</t>
  </si>
  <si>
    <t>Прочие неналоговые доходы бюджетов поселений</t>
  </si>
  <si>
    <t>959 1 17 05050 10 0000 180</t>
  </si>
  <si>
    <t>Безвозмездные поступления</t>
  </si>
  <si>
    <t>959 2 00 00000 00 0000 000</t>
  </si>
  <si>
    <t>Безвозмездные поступления от других бюджетов бюджетной системы Российской Федерации</t>
  </si>
  <si>
    <t>959 2 02 00000 00 0000 000</t>
  </si>
  <si>
    <t>Дотации  бюджетам субъектов Российской Федерации и муниципальных образований</t>
  </si>
  <si>
    <t>959 2 02 15000 00 0000 150</t>
  </si>
  <si>
    <t>Дотации на выравнивание уровня бюджетной обеспеченности</t>
  </si>
  <si>
    <t>959 2 02 15001 00 0000 150</t>
  </si>
  <si>
    <t>Дотации бюджетам поселений на выравнивание уровня бюджетной обеспеченности</t>
  </si>
  <si>
    <t>959 2 02 15001 10 0000 150</t>
  </si>
  <si>
    <t>Дотации бюджетам поселений на поддержку мер по обеспечению сбалансированности бюджетов</t>
  </si>
  <si>
    <t>000 2 02 01003 10 1000 151</t>
  </si>
  <si>
    <t>Субсидии бюджетам субъектов РФ и муниципальных образований</t>
  </si>
  <si>
    <t>959 2 02 20000 00 0000 150</t>
  </si>
  <si>
    <t>Прочие субсидии бюджетам поселений(на сбалансир-ть)</t>
  </si>
  <si>
    <t>959 2 02 29999 10 0000 150</t>
  </si>
  <si>
    <t>Прочие субсидии бюджетам поселений(градостроительство)</t>
  </si>
  <si>
    <t>000 2 02 29999 10 0000 151</t>
  </si>
  <si>
    <t>Субвенции от других бюджетов бюджетной системы Российской Федерации</t>
  </si>
  <si>
    <t>959 2 02 30000 00 0000 150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</si>
  <si>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</si>
  <si>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959 2 02 35118 00 0000 150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</si>
  <si>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</si>
  <si>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959 2 02 35118 10 0000 150</t>
  </si>
  <si>
    <t>средсва бюджета поселения,получаемые по взаимным расчетам,в том числе компенсации взаимных расходов,возникших в результате решений,принятых органами госуд.власти</t>
  </si>
  <si>
    <t>Субвенции местным бюджетам на выполнение передаваемых полномочий субъектов Российской Федерации</t>
  </si>
  <si>
    <t>959 2 02 30024 00 0000 150</t>
  </si>
  <si>
    <t>Субвенции бюджетам поселений 
на выполнение передаваемых полномочий субъектов Российской Федерации</t>
  </si>
  <si>
    <t>959 2 02 30024 10 0000 150</t>
  </si>
  <si>
    <t>Иные межбюджетные трансферты</t>
  </si>
  <si>
    <t>959 2 02 40000 00 0000 150</t>
  </si>
  <si>
    <t>Прочие межбюджетные трансферты, передаваемые бюджетам поселений</t>
  </si>
  <si>
    <t>000 2 02 40014 10 0000 151</t>
  </si>
  <si>
    <t>959 2 02 49999 10 0000 150</t>
  </si>
  <si>
    <t>Безвозмездные поступления от негосударственных организаций</t>
  </si>
  <si>
    <t>959 2 04 00000 00 0000 180</t>
  </si>
  <si>
    <t>Безвозмездные поступления от негосударственных организаций в бюджеты поселений</t>
  </si>
  <si>
    <t>959 2 04 05000 10 0000 180</t>
  </si>
  <si>
    <t>Прочие безвозмездные поступления от негосударственных организаций в бюджеты поселений</t>
  </si>
  <si>
    <t>959 2 04 05099 10 0000 180</t>
  </si>
  <si>
    <t>Доходы бюджетов поселений от остатка возврата субсидий, субвенций и иных межбюджетных трансфертов, имеющих целевое назначение, прошлых лет из бюджетов муниципальных районов</t>
  </si>
  <si>
    <t>959 2 18 00000 00 0000 150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</si>
  <si>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</si>
  <si>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959 2 18 00000 10 0000 150</t>
  </si>
  <si>
    <t>959 2 18 60010 10 0000 150</t>
  </si>
  <si>
    <t xml:space="preserve">Прочие безвозмездные поступления </t>
  </si>
  <si>
    <t>000 2 07 00000 00 0000 180</t>
  </si>
  <si>
    <t>Возврат остатков субсидий, субвенций и иных межбюджетных трансфертов, имеющих целевое назначение, прошлых лет</t>
  </si>
  <si>
    <t>959 2 19 35118 10 0000 150</t>
  </si>
  <si>
    <t>Итого доходов</t>
  </si>
  <si>
    <t>959 8 50 00000 00 0000 000</t>
  </si>
  <si>
    <t>Форма 0503127 с.2</t>
  </si>
  <si>
    <t xml:space="preserve">         2. Расходы бюджета</t>
  </si>
  <si>
    <t>Код</t>
  </si>
  <si>
    <t xml:space="preserve">Код расхода </t>
  </si>
  <si>
    <t>Утвержденные</t>
  </si>
  <si>
    <t xml:space="preserve">Лимиты </t>
  </si>
  <si>
    <t xml:space="preserve">             Неисполненные </t>
  </si>
  <si>
    <t>стро-</t>
  </si>
  <si>
    <t>по бюджетной</t>
  </si>
  <si>
    <t>бюджетные</t>
  </si>
  <si>
    <t>бюджетных</t>
  </si>
  <si>
    <t xml:space="preserve">                назначения</t>
  </si>
  <si>
    <t>ки</t>
  </si>
  <si>
    <t>классификации</t>
  </si>
  <si>
    <t>обязательств</t>
  </si>
  <si>
    <t>по</t>
  </si>
  <si>
    <t>по лимитам</t>
  </si>
  <si>
    <t>финансовые</t>
  </si>
  <si>
    <t>ассигно-</t>
  </si>
  <si>
    <t>органы</t>
  </si>
  <si>
    <t>ваниям</t>
  </si>
  <si>
    <t>5</t>
  </si>
  <si>
    <t>10</t>
  </si>
  <si>
    <t>11</t>
  </si>
  <si>
    <t>РАСХОДЫ БЮДЖЕТА. ВСЕГО</t>
  </si>
  <si>
    <t>200</t>
  </si>
  <si>
    <t>в том числе:</t>
  </si>
  <si>
    <t xml:space="preserve"> </t>
  </si>
  <si>
    <t>Общегосударственные вопросы</t>
  </si>
  <si>
    <t>959 0100 00 0 00 00000 000 000</t>
  </si>
  <si>
    <t>расходы</t>
  </si>
  <si>
    <t>959 0100 00 0 00 00000 000 200</t>
  </si>
  <si>
    <t>оплата труда и начисл.на о/т</t>
  </si>
  <si>
    <t>959 0100 00 0 00 00000 000 210</t>
  </si>
  <si>
    <t>заработная плата</t>
  </si>
  <si>
    <t>959 0103 01 0 00 00060 121 211</t>
  </si>
  <si>
    <t>начисл. на зарплату</t>
  </si>
  <si>
    <t>959 0103 01 0 00 00060 129 213</t>
  </si>
  <si>
    <t>оплата работ, услуг</t>
  </si>
  <si>
    <t>959 0100 00 0 00 00000 000 220</t>
  </si>
  <si>
    <t>услуги связи</t>
  </si>
  <si>
    <t>959 0104 01 0 00 20270 244 221</t>
  </si>
  <si>
    <t>транспортные услуги</t>
  </si>
  <si>
    <t>959 0104 01 0 00 20270 244 222</t>
  </si>
  <si>
    <t>коммунальные услуги</t>
  </si>
  <si>
    <t>959 0104 01 0 00 20270 244 223</t>
  </si>
  <si>
    <t>арендная плата за польз-е имущ-вом</t>
  </si>
  <si>
    <t>959 0104 01 0 00 20270 244 224</t>
  </si>
  <si>
    <t>работы, услуги по содерж-ю имущ-ва</t>
  </si>
  <si>
    <t>959 0104 01 0 00 20270 244 225</t>
  </si>
  <si>
    <t xml:space="preserve">прочие работы, услуги </t>
  </si>
  <si>
    <t>959 0104 01 0 00 20270 244 226</t>
  </si>
  <si>
    <t xml:space="preserve">страхование </t>
  </si>
  <si>
    <t>959 0104 01 0 00 20270 244 227</t>
  </si>
  <si>
    <t>безвозмездные перечисл-я бюджетам</t>
  </si>
  <si>
    <t>959 0100 00 0 00 00000 000 250</t>
  </si>
  <si>
    <t>прочие расходы</t>
  </si>
  <si>
    <t>959 0100 00 0 00 00000 000 290</t>
  </si>
  <si>
    <t>поступление нефинансовых активов</t>
  </si>
  <si>
    <t>959 0100 00 0 00 00000 000 300</t>
  </si>
  <si>
    <t>Функционирование высшего должностного лица органа местного самоуправления</t>
  </si>
  <si>
    <t>959 0102 00 0 00 00000 000 000</t>
  </si>
  <si>
    <t>959 0102 01 0 00 00030 121 211</t>
  </si>
  <si>
    <t>959 0102 01 0 00 00030 129 213</t>
  </si>
  <si>
    <t>Функц.местных администраций</t>
  </si>
  <si>
    <t>959 0104 00 0 00 00000 000 000</t>
  </si>
  <si>
    <t>в том числе</t>
  </si>
  <si>
    <t>Центральный аппарат</t>
  </si>
  <si>
    <t>959 0104  01 0 00 20270 000 000</t>
  </si>
  <si>
    <t>959 0104  01 0 00 20270 121 211</t>
  </si>
  <si>
    <t>прочие выплаты</t>
  </si>
  <si>
    <t>959 0104 01 0 00 20270 121 212</t>
  </si>
  <si>
    <t>начисл на оплату труда</t>
  </si>
  <si>
    <t>959 0104 01 0 00 20270 129 213</t>
  </si>
  <si>
    <t>страхование</t>
  </si>
  <si>
    <t>увелич-е стоимости осн-х средств</t>
  </si>
  <si>
    <t>959 0104 01 0 00 20270 244 310</t>
  </si>
  <si>
    <t>увел.ст-сти ГСМ</t>
  </si>
  <si>
    <t>959 0104 01 0 00 20270 244 343</t>
  </si>
  <si>
    <t>Уплата налогов, сборов и иных платежей</t>
  </si>
  <si>
    <t xml:space="preserve">    959 0104  01 0 00 80140 850 000</t>
  </si>
  <si>
    <t>уплата прочих налогов, сборов</t>
  </si>
  <si>
    <t>959 0104 01 0 00 20270 831 291</t>
  </si>
  <si>
    <t>Иные выплаты текущего характера организациям</t>
  </si>
  <si>
    <t>959 0104 01 0 00 20270 831 297</t>
  </si>
  <si>
    <t>Штрафы за нарушение законодательства о закупках и нарушение условий контрактов (договоров)</t>
  </si>
  <si>
    <t>959 0104 01 0 00 20270 831 293</t>
  </si>
  <si>
    <t>959 0104 01 0 00 20270 852 291</t>
  </si>
  <si>
    <t>Штрафы за нарушение законодательства о налогах и сборах, законодательства о страховых взносах</t>
  </si>
  <si>
    <t>959 0104 01 0 00 20270 853 292</t>
  </si>
  <si>
    <t>уплата иных платежей</t>
  </si>
  <si>
    <t>959 0104 01 0 00 20270 853 291</t>
  </si>
  <si>
    <t>Уплата налога на имущество орг-ций</t>
  </si>
  <si>
    <t>959 0104 01 0 00 80140 851 291</t>
  </si>
  <si>
    <t>Административная комиссия</t>
  </si>
  <si>
    <t>959 0104  99 0 00 70010 244 000</t>
  </si>
  <si>
    <t>увелич-е ст-сти матер-ных запасов - Обеспечение деят-ти адм. Комиссии (по субвенции)</t>
  </si>
  <si>
    <t>959 0104 99 0 00 70010 244 346</t>
  </si>
  <si>
    <t>Обеспечение деят.финансовых органов и органов надзора</t>
  </si>
  <si>
    <t>959 0106 00 0 00 00000 000 000</t>
  </si>
  <si>
    <t>Перечисления другим бюджетам в связи с передачей полномочий по финансовому контролю</t>
  </si>
  <si>
    <t>959 0106 99 0 00 62200 540 251</t>
  </si>
  <si>
    <t>Резервные фонды</t>
  </si>
  <si>
    <t>959 0111 00 0 00 00000 000 000</t>
  </si>
  <si>
    <t>959 0111 99 0 00 80670 870 296</t>
  </si>
  <si>
    <t>Другие общегосударственные вопросы</t>
  </si>
  <si>
    <t>959 0113 00 0 00 00000 000 000</t>
  </si>
  <si>
    <t>прочие работы, услуги</t>
  </si>
  <si>
    <t>959 0113 99 0 00 00012 244 226</t>
  </si>
  <si>
    <t>959 0113 99 0 00 00012 831 293</t>
  </si>
  <si>
    <t>исполн-е суд.актов по возм-ю потерь</t>
  </si>
  <si>
    <t>959 0113 99 0 00 00012 831 297</t>
  </si>
  <si>
    <t>959 0113 99 0 00 00012 853 297</t>
  </si>
  <si>
    <t>Мобилизационная и вневойсковая подготовка</t>
  </si>
  <si>
    <t>959 0203 0000000 000 000</t>
  </si>
  <si>
    <t>в том числе :</t>
  </si>
  <si>
    <t>959 0203 99 0 00 51180 121 211</t>
  </si>
  <si>
    <t>начисл-я на оплату труда</t>
  </si>
  <si>
    <t>959 0203 99 0 00 51180 129 213</t>
  </si>
  <si>
    <t>увелич-е ст-сти матер-ных запасов</t>
  </si>
  <si>
    <t>959 0203 99 0 00 51180 244 346</t>
  </si>
  <si>
    <t>Национальная безопасность и правоохранительная деятельность</t>
  </si>
  <si>
    <t>959 0300 00 0 00 00000 000 000</t>
  </si>
  <si>
    <t>959 0300 00 0 00 00000 000 200</t>
  </si>
  <si>
    <t>959 0300 00 0 00 00000 000 220</t>
  </si>
  <si>
    <t>959 0300 00 0 00 00000 000 290</t>
  </si>
  <si>
    <t>959 0300 00 0 00 00000 000 300</t>
  </si>
  <si>
    <t>Обеспечение пожарной безопасности</t>
  </si>
  <si>
    <t>959 0310 0000000 000 000</t>
  </si>
  <si>
    <t>959 0310 01 0 00 00590 244 225</t>
  </si>
  <si>
    <t>959 0310 01 0 00 00590 244 226</t>
  </si>
  <si>
    <t>959 0310 01 0 00 00590 244 310</t>
  </si>
  <si>
    <t>959 0310 00 0 00 00590 852 290</t>
  </si>
  <si>
    <t>Национальная экономика</t>
  </si>
  <si>
    <t>959 0400 00 0 00 00000 000 000</t>
  </si>
  <si>
    <t>959 0400 00 0 00 00000 000 200</t>
  </si>
  <si>
    <t>959 0400 00 0 00 00000 000 220</t>
  </si>
  <si>
    <t>959 0400 00 0 00 00000 000 300</t>
  </si>
  <si>
    <t>Дорожное хозяйство</t>
  </si>
  <si>
    <t>959 0409 0000000 000 000</t>
  </si>
  <si>
    <t>959 0409 03 0 00 20680 244 222</t>
  </si>
  <si>
    <t>959 0409 03 0 00 20680 244 225</t>
  </si>
  <si>
    <t>959 0409 03 0 00 20680 244 226</t>
  </si>
  <si>
    <t>959 0409 03 0 00 20680 244 344</t>
  </si>
  <si>
    <t>Жилищно-коммунальное хозяйство</t>
  </si>
  <si>
    <t>959 0500 00 0 00 00000 000 000</t>
  </si>
  <si>
    <t>959 0500 00 0 00 00000 000 200</t>
  </si>
  <si>
    <t>959 0500 00 0 00 00000 000 220</t>
  </si>
  <si>
    <t>959 0503 00 0 00 00500 500 223</t>
  </si>
  <si>
    <t>959 0500 00 0 00 00000 000 225</t>
  </si>
  <si>
    <t>959 0500 00 0 00 00000 000 226</t>
  </si>
  <si>
    <t>959 0500 00 0 00 00000 000 290</t>
  </si>
  <si>
    <t>959 0500 00 0 00 00000 000 300</t>
  </si>
  <si>
    <t>959 0500 00 0 00 00000 000 310</t>
  </si>
  <si>
    <t>959 0500 00 0 00 00000 000 340</t>
  </si>
  <si>
    <t>Благоустройство</t>
  </si>
  <si>
    <t>959 0503 00 0 00 00000 000 000</t>
  </si>
  <si>
    <t>Уличное освещение</t>
  </si>
  <si>
    <t xml:space="preserve">    959 0503  04 0 00 01000 </t>
  </si>
  <si>
    <t>959 0503 04 0 00 01000 244 223</t>
  </si>
  <si>
    <t>959 0503 04 0 00 01000 244 226</t>
  </si>
  <si>
    <t>959 0503 04 0 00 01000 244 344</t>
  </si>
  <si>
    <t>959 0503 04 0 00 01000 244 225</t>
  </si>
  <si>
    <t>959 0503 04 0 00 01000 244 310</t>
  </si>
  <si>
    <t>959 0503 04 0 00 01000 244 340</t>
  </si>
  <si>
    <t>Озеленение</t>
  </si>
  <si>
    <t xml:space="preserve">    959 0503  04 0 00 03000</t>
  </si>
  <si>
    <t>959 0503 04 0 00 03000 244 226</t>
  </si>
  <si>
    <t>959 0503 04 0 00 03000 244 310</t>
  </si>
  <si>
    <t>959 0503 04 0 00 03000 244 340</t>
  </si>
  <si>
    <t>Содерж. мест захорон-я</t>
  </si>
  <si>
    <t xml:space="preserve">    959 0503  04 0 00 04000</t>
  </si>
  <si>
    <t>959 0503 04 0 00 04000 244 226</t>
  </si>
  <si>
    <t>959 0503 04 0 00 04000 244 310</t>
  </si>
  <si>
    <t>959 0503 04 0 00 04000 244 346</t>
  </si>
  <si>
    <t>Прочие меропр-я по благоуст-ву</t>
  </si>
  <si>
    <t xml:space="preserve">    959 0503  04 0 00 05000 </t>
  </si>
  <si>
    <t>959 0503 04 0 00 05000 244 222</t>
  </si>
  <si>
    <t>959 0503 04 0 00 05000 244 225</t>
  </si>
  <si>
    <t>959 0503 04 0 00 05000 244 226</t>
  </si>
  <si>
    <t>959 0503 04 0 00 05000 244 290</t>
  </si>
  <si>
    <t>959 0503 04 0 00 05000 244 310</t>
  </si>
  <si>
    <t>959 0503 04 0 00 05000 244 346</t>
  </si>
  <si>
    <t xml:space="preserve">    959 0503  04 0 00 08014</t>
  </si>
  <si>
    <t>959 0503 04 0 00 80140 851 291</t>
  </si>
  <si>
    <t>Образование</t>
  </si>
  <si>
    <t>0700 00 0 00 00000 000 000</t>
  </si>
  <si>
    <t xml:space="preserve">расходы </t>
  </si>
  <si>
    <t>0700 00 0 00 00000 000 200</t>
  </si>
  <si>
    <t>0700 00 0 00 00000 000 300</t>
  </si>
  <si>
    <t>Молодежная политика и оздоровление детей</t>
  </si>
  <si>
    <t xml:space="preserve">    959 0707 02 0 00 20040</t>
  </si>
  <si>
    <t>959 0707 02 0 00 20040 111 211</t>
  </si>
  <si>
    <t>начисления на з/пл</t>
  </si>
  <si>
    <t>959 0707 02 0 00 20040 119 213</t>
  </si>
  <si>
    <t>959 0707 02 0 00 20040 244 221</t>
  </si>
  <si>
    <t>959 0707 02 0 00 20040 244 222</t>
  </si>
  <si>
    <t>959 0707 02 0 00 20040 244 223</t>
  </si>
  <si>
    <t>услуги по содержанию имущества</t>
  </si>
  <si>
    <t>959 0707 02 0 00 20040 244 225</t>
  </si>
  <si>
    <t>прочие услуги</t>
  </si>
  <si>
    <t>959 0707 00 0 00 20040 244 226</t>
  </si>
  <si>
    <t>увел.стоимости основных средств</t>
  </si>
  <si>
    <t>959 0707 02 0 00 20040 244 310</t>
  </si>
  <si>
    <t>увел.ст-сти материальных запасов</t>
  </si>
  <si>
    <t>959 0707 02 0 00 20040 244 346</t>
  </si>
  <si>
    <t>Уплата налога  на имущ-во</t>
  </si>
  <si>
    <t xml:space="preserve">    959 0707  99 0 00 62200</t>
  </si>
  <si>
    <t>уплата налога на имущество орг-ций</t>
  </si>
  <si>
    <t>959 0707 99 0 00 62200 851 290</t>
  </si>
  <si>
    <t>Культура, кинематография</t>
  </si>
  <si>
    <t>959 0800 00 0 00 00000 000 000</t>
  </si>
  <si>
    <t>959 0800 00 0 00 00000 000 200</t>
  </si>
  <si>
    <t>959 0800 00 0 00 00000 000 210</t>
  </si>
  <si>
    <t>959 0800 00 0 00 00000 000 211</t>
  </si>
  <si>
    <t>прочие выплаты персоналу</t>
  </si>
  <si>
    <t>959 0800 00 0 00 00000 000 212</t>
  </si>
  <si>
    <t>959 0800 00 0 00 00000 000 213</t>
  </si>
  <si>
    <t>959 0800 00 0 00 00000 000 220</t>
  </si>
  <si>
    <t>959 0800 00 0 00 00000 000 221</t>
  </si>
  <si>
    <t>959 0800 00 0 00 00000 000 222</t>
  </si>
  <si>
    <t>959 0800 00 0 00 00000 000 223</t>
  </si>
  <si>
    <t>959 0800 00 0 00 00000 000 225</t>
  </si>
  <si>
    <t>959 0800 00 0 00 00000 000 226</t>
  </si>
  <si>
    <t>959 0800 00 0 00 00000 000 290</t>
  </si>
  <si>
    <t>959 0800 00 0 00 00000 000 300</t>
  </si>
  <si>
    <t>959 0800 00 0 00 00000 000 310</t>
  </si>
  <si>
    <t>959 0800 00 0 00 00000 000 340</t>
  </si>
  <si>
    <t>Культура</t>
  </si>
  <si>
    <t>959 0801 00 0 00 00000 000 000</t>
  </si>
  <si>
    <t>Дворцы и дома культуры, другие учреждения культуры</t>
  </si>
  <si>
    <t xml:space="preserve">    959 0801  02 0 00 60140</t>
  </si>
  <si>
    <t>959 0801 02 0 00 60140 111 211</t>
  </si>
  <si>
    <t>иные выплаты персоналу</t>
  </si>
  <si>
    <t>959 0801 02 0 00 60140 112 212</t>
  </si>
  <si>
    <t>959 0801 02 0 00 60140 119 213</t>
  </si>
  <si>
    <t>959 0801 02 0 00 60140 244 221</t>
  </si>
  <si>
    <t>959 0801 02 0 00 60140 244 222</t>
  </si>
  <si>
    <t>959 0801 02 0 00 60140 244 223</t>
  </si>
  <si>
    <t>959 0801 02 0 00 60140 244 225</t>
  </si>
  <si>
    <t>959 0801 02 0 00 60140 244 226</t>
  </si>
  <si>
    <t>увеличение стоимости продуктов питания</t>
  </si>
  <si>
    <t>959 0801 02 0 00 60140 244 342</t>
  </si>
  <si>
    <t>959 0801 02 0 00 60140 244 310</t>
  </si>
  <si>
    <t>959 0801 02 0 00 60140 244 346</t>
  </si>
  <si>
    <t>увелич-е ст-сти прочих мат.запасов</t>
  </si>
  <si>
    <t>959 0801 02 0 00 60140 244 349</t>
  </si>
  <si>
    <t xml:space="preserve">    959 0801 02 0 00 80140 850 000</t>
  </si>
  <si>
    <t>959 0801 02 0 00 60140 852 291</t>
  </si>
  <si>
    <t>959 0801 02 0 00 60140 853 291</t>
  </si>
  <si>
    <t>959 0801 02 0 00 60140 853 292</t>
  </si>
  <si>
    <t>959 0801 02 0 00 80140 851 291</t>
  </si>
  <si>
    <t>959 0801 02 0 00 80140 853 292</t>
  </si>
  <si>
    <t>Физическая культура</t>
  </si>
  <si>
    <t xml:space="preserve">    959 1101 00 0 00 0000 000 000</t>
  </si>
  <si>
    <t>959 1101 02 0 00 00230 113 226</t>
  </si>
  <si>
    <t>959 1101 02 0 00 00230 244 310</t>
  </si>
  <si>
    <t>959 1101 02 0 00 00230 244 340</t>
  </si>
  <si>
    <t>Результат исполнения бюджета (дефицит "-"/профицит "+")</t>
  </si>
  <si>
    <t>450</t>
  </si>
  <si>
    <t>х</t>
  </si>
  <si>
    <t>Форма 0503127 с. 3</t>
  </si>
  <si>
    <t xml:space="preserve">                    3. Источники финансирования дефицита бюджетов</t>
  </si>
  <si>
    <t>Код источника</t>
  </si>
  <si>
    <t>финансирования</t>
  </si>
  <si>
    <t>Источники финансирования дефицита бюджетов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</si>
  <si>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</si>
  <si>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</si>
  <si>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</si>
  <si>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</si>
  <si>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>-</t>
  </si>
  <si>
    <t xml:space="preserve">       из них:</t>
  </si>
  <si>
    <t xml:space="preserve">Поступления от продажи земельных участков </t>
  </si>
  <si>
    <t>источники внешнего финансирования бюджета</t>
  </si>
  <si>
    <t>620</t>
  </si>
  <si>
    <t>Изменение остатков средств</t>
  </si>
  <si>
    <t>700</t>
  </si>
  <si>
    <t>Х</t>
  </si>
  <si>
    <t>Увеличение остатков средств</t>
  </si>
  <si>
    <t>710</t>
  </si>
  <si>
    <t>из них:</t>
  </si>
  <si>
    <t>ИСТОЧНИКИ ВНУТРЕННЕГО ФИНАНСИРОВАНИЯ ДЕФИЦИТОВ БЮДЖЕТОВ</t>
  </si>
  <si>
    <t>959 01 00 00 00 00 0000 000</t>
  </si>
  <si>
    <t xml:space="preserve"> - </t>
  </si>
  <si>
    <t>Изменение остатков средств на счетах по учету средств бюджетов</t>
  </si>
  <si>
    <t>959 01 05 00 00 00 0000 000</t>
  </si>
  <si>
    <t>Увеличение остатков средств бюджетов</t>
  </si>
  <si>
    <t>959 01 05 00 00 00 0000 500</t>
  </si>
  <si>
    <t>Увеличение прочих остатков средств бюджетов</t>
  </si>
  <si>
    <t>959 01 05 02 00 00 0000 500</t>
  </si>
  <si>
    <t>Увеличение прочих остатков денежных средств бюджетов</t>
  </si>
  <si>
    <t>959 01 05 02 01 00 0000 510</t>
  </si>
  <si>
    <t>Увеличение прочих остатков денежных средств бюджетов поселений</t>
  </si>
  <si>
    <t>959 01 05 02 01 10 0000 510</t>
  </si>
  <si>
    <t>Уменьшение остатков средств</t>
  </si>
  <si>
    <t>720</t>
  </si>
  <si>
    <t>Уменьшение остатков средств бюджетов</t>
  </si>
  <si>
    <t>959 01 05 00 00 00 0000 600</t>
  </si>
  <si>
    <t>Уменьшение прочих остатков средств бюджетов</t>
  </si>
  <si>
    <t>959 01 05 02 00 00 0000 600</t>
  </si>
  <si>
    <t>Уменьшение прочих остатков денежных средств бюджетов</t>
  </si>
  <si>
    <t>959 01 05 02 01 00 0000 610</t>
  </si>
  <si>
    <t>Уменьшение прочих остатков денежных средств бюджетов поселений</t>
  </si>
  <si>
    <t>959 01 05 02 01 10 0000 610</t>
  </si>
  <si>
    <t>изменение остатков в расчетах</t>
  </si>
  <si>
    <t>800</t>
  </si>
  <si>
    <t>изменение остатков в расчетах с органами,организующими исполнение бюджетов</t>
  </si>
  <si>
    <t>810</t>
  </si>
  <si>
    <t>увеличение счетов расчетов(дебетовый остаток счета 21002000)</t>
  </si>
  <si>
    <t>811</t>
  </si>
  <si>
    <t>уменьшение счетов расчетов(кредитовый остаток счета 30405000)</t>
  </si>
  <si>
    <t>812</t>
  </si>
  <si>
    <t>изменение остатков по внутренним расчетам</t>
  </si>
  <si>
    <t>820</t>
  </si>
  <si>
    <t>увеличение остатков по внутренним расчетам (кредит счета 30404000)</t>
  </si>
  <si>
    <t>821</t>
  </si>
  <si>
    <t>уменьшение остатков во внутренних расчетах(дебет счета 30404000)</t>
  </si>
  <si>
    <t>822</t>
  </si>
  <si>
    <t xml:space="preserve"> Руководитель      __________________           </t>
  </si>
  <si>
    <t>Василенко П.В.</t>
  </si>
  <si>
    <t>Руководитель финансово-</t>
  </si>
  <si>
    <t xml:space="preserve">                                         (подпись)                  </t>
  </si>
  <si>
    <t>(расшифровка подписи)</t>
  </si>
  <si>
    <t>экономической службы        ____________________   ______________________</t>
  </si>
  <si>
    <t>Ермилова А.Т.</t>
  </si>
  <si>
    <t xml:space="preserve">                        (подпись)                     (расшифровка подписи)</t>
  </si>
  <si>
    <r>
      <rPr>
        <b/>
        <sz val="8"/>
        <rFont val="Arial Cyr"/>
        <family val="0"/>
      </rPr>
      <t xml:space="preserve">Главный бухгалтер ________________       </t>
    </r>
    <r>
      <rPr>
        <b/>
        <u val="single"/>
        <sz val="8"/>
        <rFont val="Arial Cyr"/>
        <family val="0"/>
      </rPr>
      <t xml:space="preserve"> </t>
    </r>
  </si>
  <si>
    <t>Сетина Н.П.</t>
  </si>
  <si>
    <t xml:space="preserve">                                       (подпись)      </t>
  </si>
  <si>
    <t>02 сентября  2019 г.</t>
  </si>
  <si>
    <t>М.П.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</si>
</sst>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.00"/>
    <numFmt numFmtId="167" formatCode="0.00"/>
  </numFmts>
  <fonts count="16">
    <font>
      <sz val="10"/>
      <name val="Arial Cyr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b/>
      <u val="single"/>
      <sz val="8"/>
      <name val="Arial Cyr"/>
      <family val="0"/>
    </font>
    <font>
      <i/>
      <u val="single"/>
      <sz val="8"/>
      <name val="Arial Cyr"/>
      <family val="0"/>
    </font>
    <font>
      <b/>
      <i/>
      <u val="single"/>
      <sz val="8"/>
      <name val="Arial Cyr"/>
      <family val="0"/>
    </font>
    <font>
      <sz val="8"/>
      <color indexed="8"/>
      <name val="Arial Cyr"/>
      <family val="0"/>
    </font>
    <font>
      <sz val="8"/>
      <color indexed="10"/>
      <name val="Arial Cyr"/>
      <family val="0"/>
    </font>
    <font>
      <sz val="8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</cellStyleXfs>
  <cellXfs count="398">
    <xf numFmtId="164" fontId="0" fillId="0" borderId="0" xfId="0" applyAlignment="1">
      <alignment/>
    </xf>
    <xf numFmtId="164" fontId="0" fillId="0" borderId="0" xfId="0" applyAlignment="1">
      <alignment horizontal="left"/>
    </xf>
    <xf numFmtId="165" fontId="0" fillId="0" borderId="0" xfId="0" applyNumberForma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0" xfId="0" applyFont="1" applyAlignment="1">
      <alignment horizontal="left"/>
    </xf>
    <xf numFmtId="165" fontId="3" fillId="0" borderId="0" xfId="0" applyNumberFormat="1" applyFont="1" applyAlignment="1">
      <alignment/>
    </xf>
    <xf numFmtId="165" fontId="3" fillId="0" borderId="2" xfId="0" applyNumberFormat="1" applyFont="1" applyBorder="1" applyAlignment="1">
      <alignment horizontal="center"/>
    </xf>
    <xf numFmtId="164" fontId="3" fillId="0" borderId="0" xfId="0" applyFont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6" fillId="0" borderId="0" xfId="0" applyNumberFormat="1" applyFont="1" applyAlignment="1">
      <alignment/>
    </xf>
    <xf numFmtId="165" fontId="3" fillId="0" borderId="3" xfId="0" applyNumberFormat="1" applyFont="1" applyBorder="1" applyAlignment="1">
      <alignment/>
    </xf>
    <xf numFmtId="165" fontId="3" fillId="0" borderId="4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164" fontId="4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center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Border="1" applyAlignment="1">
      <alignment/>
    </xf>
    <xf numFmtId="164" fontId="3" fillId="0" borderId="6" xfId="0" applyFont="1" applyBorder="1" applyAlignment="1">
      <alignment horizontal="left"/>
    </xf>
    <xf numFmtId="164" fontId="3" fillId="0" borderId="6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65" fontId="3" fillId="0" borderId="9" xfId="0" applyNumberFormat="1" applyFont="1" applyBorder="1" applyAlignment="1">
      <alignment horizontal="center" vertical="top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6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164" fontId="3" fillId="0" borderId="11" xfId="0" applyFont="1" applyBorder="1" applyAlignment="1">
      <alignment horizontal="left"/>
    </xf>
    <xf numFmtId="164" fontId="3" fillId="0" borderId="12" xfId="0" applyFont="1" applyBorder="1" applyAlignment="1">
      <alignment horizontal="left"/>
    </xf>
    <xf numFmtId="164" fontId="3" fillId="0" borderId="12" xfId="0" applyFont="1" applyBorder="1" applyAlignment="1">
      <alignment horizont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12" xfId="0" applyNumberFormat="1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5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4" fontId="7" fillId="2" borderId="17" xfId="0" applyFont="1" applyFill="1" applyBorder="1" applyAlignment="1">
      <alignment vertical="top" wrapText="1"/>
    </xf>
    <xf numFmtId="166" fontId="7" fillId="2" borderId="18" xfId="0" applyNumberFormat="1" applyFont="1" applyFill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166" fontId="7" fillId="0" borderId="20" xfId="0" applyNumberFormat="1" applyFont="1" applyBorder="1" applyAlignment="1">
      <alignment horizontal="center"/>
    </xf>
    <xf numFmtId="166" fontId="7" fillId="2" borderId="19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166" fontId="3" fillId="2" borderId="21" xfId="0" applyNumberFormat="1" applyFont="1" applyFill="1" applyBorder="1" applyAlignment="1">
      <alignment horizontal="center"/>
    </xf>
    <xf numFmtId="166" fontId="3" fillId="0" borderId="4" xfId="0" applyNumberFormat="1" applyFont="1" applyBorder="1" applyAlignment="1">
      <alignment horizontal="center"/>
    </xf>
    <xf numFmtId="166" fontId="3" fillId="0" borderId="22" xfId="0" applyNumberFormat="1" applyFont="1" applyBorder="1" applyAlignment="1">
      <alignment horizontal="center"/>
    </xf>
    <xf numFmtId="164" fontId="3" fillId="3" borderId="17" xfId="0" applyFont="1" applyFill="1" applyBorder="1" applyAlignment="1">
      <alignment vertical="top" wrapText="1"/>
    </xf>
    <xf numFmtId="166" fontId="3" fillId="3" borderId="21" xfId="0" applyNumberFormat="1" applyFont="1" applyFill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/>
    </xf>
    <xf numFmtId="166" fontId="7" fillId="3" borderId="2" xfId="0" applyNumberFormat="1" applyFont="1" applyFill="1" applyBorder="1" applyAlignment="1">
      <alignment horizontal="center"/>
    </xf>
    <xf numFmtId="164" fontId="3" fillId="4" borderId="17" xfId="0" applyFont="1" applyFill="1" applyBorder="1" applyAlignment="1">
      <alignment vertical="top" wrapText="1"/>
    </xf>
    <xf numFmtId="166" fontId="3" fillId="4" borderId="21" xfId="0" applyNumberFormat="1" applyFont="1" applyFill="1" applyBorder="1" applyAlignment="1">
      <alignment horizontal="center"/>
    </xf>
    <xf numFmtId="166" fontId="3" fillId="0" borderId="4" xfId="0" applyNumberFormat="1" applyFont="1" applyFill="1" applyBorder="1" applyAlignment="1">
      <alignment horizontal="center"/>
    </xf>
    <xf numFmtId="166" fontId="3" fillId="0" borderId="22" xfId="0" applyNumberFormat="1" applyFont="1" applyFill="1" applyBorder="1" applyAlignment="1">
      <alignment horizontal="center"/>
    </xf>
    <xf numFmtId="166" fontId="7" fillId="4" borderId="19" xfId="0" applyNumberFormat="1" applyFont="1" applyFill="1" applyBorder="1" applyAlignment="1">
      <alignment horizontal="center"/>
    </xf>
    <xf numFmtId="166" fontId="7" fillId="4" borderId="2" xfId="0" applyNumberFormat="1" applyFont="1" applyFill="1" applyBorder="1" applyAlignment="1">
      <alignment horizontal="center"/>
    </xf>
    <xf numFmtId="164" fontId="3" fillId="0" borderId="17" xfId="0" applyFont="1" applyFill="1" applyBorder="1" applyAlignment="1">
      <alignment vertical="top" wrapText="1"/>
    </xf>
    <xf numFmtId="166" fontId="3" fillId="0" borderId="21" xfId="0" applyNumberFormat="1" applyFont="1" applyFill="1" applyBorder="1" applyAlignment="1">
      <alignment horizontal="center"/>
    </xf>
    <xf numFmtId="166" fontId="7" fillId="0" borderId="19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4" fontId="3" fillId="5" borderId="17" xfId="0" applyFont="1" applyFill="1" applyBorder="1" applyAlignment="1">
      <alignment vertical="top" wrapText="1"/>
    </xf>
    <xf numFmtId="166" fontId="3" fillId="0" borderId="21" xfId="0" applyNumberFormat="1" applyFont="1" applyBorder="1" applyAlignment="1">
      <alignment horizontal="center"/>
    </xf>
    <xf numFmtId="166" fontId="3" fillId="4" borderId="17" xfId="0" applyNumberFormat="1" applyFont="1" applyFill="1" applyBorder="1" applyAlignment="1">
      <alignment horizontal="center" wrapText="1"/>
    </xf>
    <xf numFmtId="166" fontId="7" fillId="4" borderId="17" xfId="0" applyNumberFormat="1" applyFont="1" applyFill="1" applyBorder="1" applyAlignment="1">
      <alignment horizontal="center" wrapText="1"/>
    </xf>
    <xf numFmtId="164" fontId="7" fillId="2" borderId="17" xfId="0" applyFont="1" applyFill="1" applyBorder="1" applyAlignment="1">
      <alignment horizontal="left" vertical="top" wrapText="1"/>
    </xf>
    <xf numFmtId="164" fontId="7" fillId="2" borderId="17" xfId="0" applyFont="1" applyFill="1" applyBorder="1" applyAlignment="1">
      <alignment horizontal="center" vertical="top" wrapText="1"/>
    </xf>
    <xf numFmtId="167" fontId="3" fillId="2" borderId="17" xfId="0" applyNumberFormat="1" applyFont="1" applyFill="1" applyBorder="1" applyAlignment="1">
      <alignment horizontal="center" wrapText="1"/>
    </xf>
    <xf numFmtId="167" fontId="3" fillId="0" borderId="17" xfId="0" applyNumberFormat="1" applyFont="1" applyFill="1" applyBorder="1" applyAlignment="1">
      <alignment horizontal="center" wrapText="1"/>
    </xf>
    <xf numFmtId="166" fontId="7" fillId="6" borderId="2" xfId="0" applyNumberFormat="1" applyFont="1" applyFill="1" applyBorder="1" applyAlignment="1">
      <alignment horizontal="center"/>
    </xf>
    <xf numFmtId="167" fontId="7" fillId="2" borderId="17" xfId="0" applyNumberFormat="1" applyFont="1" applyFill="1" applyBorder="1" applyAlignment="1">
      <alignment horizontal="center" wrapText="1"/>
    </xf>
    <xf numFmtId="166" fontId="7" fillId="2" borderId="17" xfId="0" applyNumberFormat="1" applyFont="1" applyFill="1" applyBorder="1" applyAlignment="1">
      <alignment horizontal="center" wrapText="1"/>
    </xf>
    <xf numFmtId="164" fontId="7" fillId="2" borderId="17" xfId="0" applyFont="1" applyFill="1" applyBorder="1" applyAlignment="1">
      <alignment horizontal="center" wrapText="1"/>
    </xf>
    <xf numFmtId="166" fontId="3" fillId="3" borderId="17" xfId="0" applyNumberFormat="1" applyFont="1" applyFill="1" applyBorder="1" applyAlignment="1">
      <alignment horizontal="center" wrapText="1"/>
    </xf>
    <xf numFmtId="167" fontId="3" fillId="3" borderId="17" xfId="0" applyNumberFormat="1" applyFont="1" applyFill="1" applyBorder="1" applyAlignment="1">
      <alignment horizontal="center" wrapText="1"/>
    </xf>
    <xf numFmtId="164" fontId="3" fillId="5" borderId="17" xfId="0" applyFont="1" applyFill="1" applyBorder="1" applyAlignment="1">
      <alignment wrapText="1"/>
    </xf>
    <xf numFmtId="166" fontId="3" fillId="0" borderId="23" xfId="0" applyNumberFormat="1" applyFont="1" applyBorder="1" applyAlignment="1">
      <alignment horizontal="center"/>
    </xf>
    <xf numFmtId="166" fontId="3" fillId="0" borderId="24" xfId="0" applyNumberFormat="1" applyFont="1" applyBorder="1" applyAlignment="1">
      <alignment horizontal="center"/>
    </xf>
    <xf numFmtId="166" fontId="3" fillId="0" borderId="25" xfId="0" applyNumberFormat="1" applyFont="1" applyBorder="1" applyAlignment="1">
      <alignment horizontal="center"/>
    </xf>
    <xf numFmtId="166" fontId="3" fillId="4" borderId="23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left" wrapText="1"/>
    </xf>
    <xf numFmtId="167" fontId="3" fillId="3" borderId="17" xfId="0" applyNumberFormat="1" applyFont="1" applyFill="1" applyBorder="1" applyAlignment="1">
      <alignment horizontal="left" vertical="top" wrapText="1"/>
    </xf>
    <xf numFmtId="166" fontId="7" fillId="0" borderId="6" xfId="0" applyNumberFormat="1" applyFont="1" applyBorder="1" applyAlignment="1">
      <alignment horizontal="center"/>
    </xf>
    <xf numFmtId="164" fontId="3" fillId="7" borderId="17" xfId="0" applyFont="1" applyFill="1" applyBorder="1" applyAlignment="1">
      <alignment vertical="top" wrapText="1"/>
    </xf>
    <xf numFmtId="164" fontId="7" fillId="2" borderId="26" xfId="0" applyFont="1" applyFill="1" applyBorder="1" applyAlignment="1">
      <alignment vertical="top" wrapText="1"/>
    </xf>
    <xf numFmtId="166" fontId="3" fillId="2" borderId="27" xfId="0" applyNumberFormat="1" applyFont="1" applyFill="1" applyBorder="1" applyAlignment="1">
      <alignment horizontal="center"/>
    </xf>
    <xf numFmtId="166" fontId="3" fillId="0" borderId="28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66" fontId="7" fillId="2" borderId="30" xfId="0" applyNumberFormat="1" applyFont="1" applyFill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Fill="1" applyAlignment="1">
      <alignment/>
    </xf>
    <xf numFmtId="164" fontId="7" fillId="0" borderId="0" xfId="0" applyFont="1" applyAlignment="1">
      <alignment/>
    </xf>
    <xf numFmtId="164" fontId="7" fillId="0" borderId="0" xfId="0" applyFont="1" applyBorder="1" applyAlignment="1">
      <alignment/>
    </xf>
    <xf numFmtId="164" fontId="3" fillId="0" borderId="0" xfId="0" applyFont="1" applyAlignment="1">
      <alignment horizontal="left"/>
    </xf>
    <xf numFmtId="167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5" fontId="8" fillId="0" borderId="0" xfId="0" applyNumberFormat="1" applyFont="1" applyAlignment="1">
      <alignment horizontal="righ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7" fontId="3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8" xfId="0" applyFont="1" applyBorder="1" applyAlignment="1">
      <alignment horizontal="center" vertical="center" wrapText="1"/>
    </xf>
    <xf numFmtId="164" fontId="3" fillId="0" borderId="31" xfId="0" applyFont="1" applyBorder="1" applyAlignment="1">
      <alignment horizontal="center"/>
    </xf>
    <xf numFmtId="164" fontId="3" fillId="0" borderId="32" xfId="0" applyFont="1" applyBorder="1" applyAlignment="1">
      <alignment horizontal="center"/>
    </xf>
    <xf numFmtId="165" fontId="3" fillId="0" borderId="32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top"/>
    </xf>
    <xf numFmtId="165" fontId="3" fillId="0" borderId="33" xfId="0" applyNumberFormat="1" applyFont="1" applyBorder="1" applyAlignment="1">
      <alignment horizontal="left" vertical="center"/>
    </xf>
    <xf numFmtId="165" fontId="3" fillId="0" borderId="34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horizontal="center"/>
    </xf>
    <xf numFmtId="164" fontId="3" fillId="0" borderId="14" xfId="0" applyFont="1" applyBorder="1" applyAlignment="1">
      <alignment horizont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left" vertical="center"/>
    </xf>
    <xf numFmtId="165" fontId="3" fillId="0" borderId="35" xfId="0" applyNumberFormat="1" applyFont="1" applyBorder="1" applyAlignment="1">
      <alignment horizontal="center" vertical="center"/>
    </xf>
    <xf numFmtId="165" fontId="3" fillId="0" borderId="25" xfId="0" applyNumberFormat="1" applyFont="1" applyBorder="1" applyAlignment="1">
      <alignment horizontal="center" vertical="center"/>
    </xf>
    <xf numFmtId="165" fontId="3" fillId="0" borderId="36" xfId="0" applyNumberFormat="1" applyFont="1" applyBorder="1" applyAlignment="1">
      <alignment horizontal="center"/>
    </xf>
    <xf numFmtId="165" fontId="3" fillId="0" borderId="36" xfId="0" applyNumberFormat="1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164" fontId="3" fillId="0" borderId="15" xfId="0" applyFont="1" applyBorder="1" applyAlignment="1">
      <alignment vertical="center" wrapText="1"/>
    </xf>
    <xf numFmtId="165" fontId="3" fillId="0" borderId="0" xfId="0" applyNumberFormat="1" applyFont="1" applyBorder="1" applyAlignment="1">
      <alignment horizontal="center" vertical="center"/>
    </xf>
    <xf numFmtId="165" fontId="3" fillId="0" borderId="16" xfId="0" applyNumberFormat="1" applyFont="1" applyBorder="1" applyAlignment="1">
      <alignment horizontal="center" vertical="center"/>
    </xf>
    <xf numFmtId="165" fontId="3" fillId="0" borderId="38" xfId="0" applyNumberFormat="1" applyFont="1" applyBorder="1" applyAlignment="1">
      <alignment horizontal="center" vertical="center"/>
    </xf>
    <xf numFmtId="164" fontId="3" fillId="0" borderId="39" xfId="0" applyFont="1" applyBorder="1" applyAlignment="1">
      <alignment vertical="center" wrapText="1"/>
    </xf>
    <xf numFmtId="164" fontId="3" fillId="0" borderId="40" xfId="0" applyFont="1" applyFill="1" applyBorder="1" applyAlignment="1">
      <alignment horizontal="center"/>
    </xf>
    <xf numFmtId="165" fontId="3" fillId="0" borderId="40" xfId="0" applyNumberFormat="1" applyFont="1" applyBorder="1" applyAlignment="1">
      <alignment horizontal="center" vertical="center"/>
    </xf>
    <xf numFmtId="167" fontId="3" fillId="0" borderId="40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3" fillId="0" borderId="41" xfId="0" applyNumberFormat="1" applyFont="1" applyBorder="1" applyAlignment="1">
      <alignment horizontal="center" vertical="center"/>
    </xf>
    <xf numFmtId="165" fontId="3" fillId="0" borderId="42" xfId="0" applyNumberFormat="1" applyFont="1" applyBorder="1" applyAlignment="1">
      <alignment horizontal="center" vertical="center"/>
    </xf>
    <xf numFmtId="164" fontId="9" fillId="0" borderId="43" xfId="0" applyFont="1" applyBorder="1" applyAlignment="1">
      <alignment horizontal="center" vertical="center"/>
    </xf>
    <xf numFmtId="164" fontId="9" fillId="0" borderId="39" xfId="0" applyFont="1" applyBorder="1" applyAlignment="1">
      <alignment horizontal="center" vertical="center"/>
    </xf>
    <xf numFmtId="165" fontId="9" fillId="0" borderId="39" xfId="0" applyNumberFormat="1" applyFont="1" applyBorder="1" applyAlignment="1">
      <alignment horizontal="center" vertical="center"/>
    </xf>
    <xf numFmtId="165" fontId="9" fillId="0" borderId="42" xfId="0" applyNumberFormat="1" applyFont="1" applyBorder="1" applyAlignment="1">
      <alignment horizontal="center" vertical="center"/>
    </xf>
    <xf numFmtId="164" fontId="3" fillId="0" borderId="0" xfId="0" applyFont="1" applyAlignment="1">
      <alignment vertical="center" wrapText="1"/>
    </xf>
    <xf numFmtId="164" fontId="7" fillId="2" borderId="44" xfId="0" applyFont="1" applyFill="1" applyBorder="1" applyAlignment="1">
      <alignment horizontal="left" vertical="center" wrapText="1"/>
    </xf>
    <xf numFmtId="165" fontId="7" fillId="2" borderId="45" xfId="0" applyNumberFormat="1" applyFont="1" applyFill="1" applyBorder="1" applyAlignment="1">
      <alignment horizontal="center" vertical="center" wrapText="1"/>
    </xf>
    <xf numFmtId="165" fontId="3" fillId="2" borderId="45" xfId="0" applyNumberFormat="1" applyFont="1" applyFill="1" applyBorder="1" applyAlignment="1">
      <alignment horizontal="center" vertical="center" wrapText="1"/>
    </xf>
    <xf numFmtId="166" fontId="3" fillId="2" borderId="45" xfId="0" applyNumberFormat="1" applyFont="1" applyFill="1" applyBorder="1" applyAlignment="1">
      <alignment horizontal="center" vertical="center" wrapText="1"/>
    </xf>
    <xf numFmtId="166" fontId="10" fillId="2" borderId="45" xfId="0" applyNumberFormat="1" applyFont="1" applyFill="1" applyBorder="1" applyAlignment="1">
      <alignment horizontal="center" vertical="center" wrapText="1"/>
    </xf>
    <xf numFmtId="166" fontId="10" fillId="2" borderId="46" xfId="0" applyNumberFormat="1" applyFont="1" applyFill="1" applyBorder="1" applyAlignment="1">
      <alignment horizontal="center" vertical="center" wrapText="1"/>
    </xf>
    <xf numFmtId="164" fontId="3" fillId="0" borderId="44" xfId="0" applyFont="1" applyBorder="1" applyAlignment="1">
      <alignment horizontal="left" vertical="center" wrapText="1"/>
    </xf>
    <xf numFmtId="165" fontId="3" fillId="0" borderId="45" xfId="0" applyNumberFormat="1" applyFont="1" applyBorder="1" applyAlignment="1">
      <alignment horizontal="center" wrapText="1"/>
    </xf>
    <xf numFmtId="165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 wrapText="1"/>
    </xf>
    <xf numFmtId="166" fontId="3" fillId="0" borderId="45" xfId="0" applyNumberFormat="1" applyFont="1" applyBorder="1" applyAlignment="1">
      <alignment horizontal="center" vertical="center"/>
    </xf>
    <xf numFmtId="166" fontId="11" fillId="0" borderId="45" xfId="0" applyNumberFormat="1" applyFont="1" applyBorder="1" applyAlignment="1">
      <alignment horizontal="center" vertical="center"/>
    </xf>
    <xf numFmtId="166" fontId="12" fillId="0" borderId="46" xfId="0" applyNumberFormat="1" applyFont="1" applyBorder="1" applyAlignment="1">
      <alignment horizontal="center" vertical="center"/>
    </xf>
    <xf numFmtId="164" fontId="7" fillId="8" borderId="43" xfId="0" applyFont="1" applyFill="1" applyBorder="1" applyAlignment="1">
      <alignment horizontal="left" vertical="center" wrapText="1"/>
    </xf>
    <xf numFmtId="165" fontId="3" fillId="8" borderId="39" xfId="0" applyNumberFormat="1" applyFont="1" applyFill="1" applyBorder="1" applyAlignment="1">
      <alignment horizontal="center" wrapText="1"/>
    </xf>
    <xf numFmtId="165" fontId="7" fillId="8" borderId="39" xfId="0" applyNumberFormat="1" applyFont="1" applyFill="1" applyBorder="1" applyAlignment="1">
      <alignment horizontal="center" vertical="center" wrapText="1"/>
    </xf>
    <xf numFmtId="166" fontId="7" fillId="8" borderId="39" xfId="0" applyNumberFormat="1" applyFont="1" applyFill="1" applyBorder="1" applyAlignment="1">
      <alignment horizontal="center" vertical="center"/>
    </xf>
    <xf numFmtId="166" fontId="10" fillId="8" borderId="39" xfId="0" applyNumberFormat="1" applyFont="1" applyFill="1" applyBorder="1" applyAlignment="1">
      <alignment horizontal="center" vertical="center"/>
    </xf>
    <xf numFmtId="166" fontId="3" fillId="8" borderId="39" xfId="0" applyNumberFormat="1" applyFont="1" applyFill="1" applyBorder="1" applyAlignment="1">
      <alignment horizontal="center" vertical="center"/>
    </xf>
    <xf numFmtId="166" fontId="10" fillId="8" borderId="42" xfId="0" applyNumberFormat="1" applyFont="1" applyFill="1" applyBorder="1" applyAlignment="1">
      <alignment horizontal="center" vertical="center"/>
    </xf>
    <xf numFmtId="164" fontId="3" fillId="3" borderId="47" xfId="0" applyFont="1" applyFill="1" applyBorder="1" applyAlignment="1">
      <alignment horizontal="left" vertical="center" wrapText="1"/>
    </xf>
    <xf numFmtId="165" fontId="3" fillId="3" borderId="48" xfId="0" applyNumberFormat="1" applyFont="1" applyFill="1" applyBorder="1" applyAlignment="1">
      <alignment horizontal="center"/>
    </xf>
    <xf numFmtId="165" fontId="3" fillId="3" borderId="48" xfId="0" applyNumberFormat="1" applyFont="1" applyFill="1" applyBorder="1" applyAlignment="1">
      <alignment horizontal="center" vertical="center" wrapText="1"/>
    </xf>
    <xf numFmtId="166" fontId="3" fillId="3" borderId="48" xfId="0" applyNumberFormat="1" applyFont="1" applyFill="1" applyBorder="1" applyAlignment="1">
      <alignment horizontal="center" vertical="center"/>
    </xf>
    <xf numFmtId="166" fontId="12" fillId="3" borderId="49" xfId="0" applyNumberFormat="1" applyFont="1" applyFill="1" applyBorder="1" applyAlignment="1">
      <alignment horizontal="center" vertical="center"/>
    </xf>
    <xf numFmtId="164" fontId="3" fillId="3" borderId="50" xfId="0" applyFont="1" applyFill="1" applyBorder="1" applyAlignment="1">
      <alignment horizontal="left" vertical="center" wrapText="1"/>
    </xf>
    <xf numFmtId="165" fontId="3" fillId="3" borderId="17" xfId="0" applyNumberFormat="1" applyFont="1" applyFill="1" applyBorder="1" applyAlignment="1">
      <alignment horizontal="center"/>
    </xf>
    <xf numFmtId="165" fontId="3" fillId="3" borderId="17" xfId="0" applyNumberFormat="1" applyFont="1" applyFill="1" applyBorder="1" applyAlignment="1">
      <alignment horizontal="center" vertical="center" wrapText="1"/>
    </xf>
    <xf numFmtId="166" fontId="3" fillId="3" borderId="17" xfId="0" applyNumberFormat="1" applyFont="1" applyFill="1" applyBorder="1" applyAlignment="1">
      <alignment horizontal="center" vertical="center"/>
    </xf>
    <xf numFmtId="166" fontId="12" fillId="3" borderId="51" xfId="0" applyNumberFormat="1" applyFont="1" applyFill="1" applyBorder="1" applyAlignment="1">
      <alignment horizontal="center" vertical="center"/>
    </xf>
    <xf numFmtId="164" fontId="7" fillId="7" borderId="52" xfId="0" applyFont="1" applyFill="1" applyBorder="1" applyAlignment="1">
      <alignment horizontal="left" vertical="center" wrapText="1"/>
    </xf>
    <xf numFmtId="165" fontId="7" fillId="7" borderId="31" xfId="0" applyNumberFormat="1" applyFont="1" applyFill="1" applyBorder="1" applyAlignment="1">
      <alignment horizontal="center" wrapText="1"/>
    </xf>
    <xf numFmtId="165" fontId="7" fillId="7" borderId="53" xfId="0" applyNumberFormat="1" applyFont="1" applyFill="1" applyBorder="1" applyAlignment="1">
      <alignment horizontal="center" vertical="center" wrapText="1"/>
    </xf>
    <xf numFmtId="166" fontId="7" fillId="7" borderId="31" xfId="0" applyNumberFormat="1" applyFont="1" applyFill="1" applyBorder="1" applyAlignment="1">
      <alignment horizontal="center" vertical="center" wrapText="1"/>
    </xf>
    <xf numFmtId="166" fontId="12" fillId="7" borderId="31" xfId="0" applyNumberFormat="1" applyFont="1" applyFill="1" applyBorder="1" applyAlignment="1">
      <alignment horizontal="center" vertical="center"/>
    </xf>
    <xf numFmtId="166" fontId="7" fillId="7" borderId="31" xfId="0" applyNumberFormat="1" applyFont="1" applyFill="1" applyBorder="1" applyAlignment="1">
      <alignment horizontal="center" vertical="center"/>
    </xf>
    <xf numFmtId="166" fontId="12" fillId="7" borderId="54" xfId="0" applyNumberFormat="1" applyFont="1" applyFill="1" applyBorder="1" applyAlignment="1">
      <alignment horizontal="center" vertical="center"/>
    </xf>
    <xf numFmtId="164" fontId="3" fillId="0" borderId="50" xfId="0" applyFont="1" applyFill="1" applyBorder="1" applyAlignment="1">
      <alignment horizontal="left" vertical="center" wrapText="1"/>
    </xf>
    <xf numFmtId="165" fontId="3" fillId="0" borderId="17" xfId="0" applyNumberFormat="1" applyFont="1" applyFill="1" applyBorder="1" applyAlignment="1">
      <alignment horizontal="center"/>
    </xf>
    <xf numFmtId="165" fontId="3" fillId="9" borderId="17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/>
    </xf>
    <xf numFmtId="166" fontId="3" fillId="9" borderId="17" xfId="0" applyNumberFormat="1" applyFont="1" applyFill="1" applyBorder="1" applyAlignment="1">
      <alignment horizontal="center" vertical="center"/>
    </xf>
    <xf numFmtId="166" fontId="12" fillId="0" borderId="51" xfId="0" applyNumberFormat="1" applyFont="1" applyFill="1" applyBorder="1" applyAlignment="1">
      <alignment horizontal="center" vertical="center"/>
    </xf>
    <xf numFmtId="164" fontId="3" fillId="0" borderId="55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166" fontId="12" fillId="0" borderId="56" xfId="0" applyNumberFormat="1" applyFont="1" applyFill="1" applyBorder="1" applyAlignment="1">
      <alignment horizontal="center" vertical="center"/>
    </xf>
    <xf numFmtId="164" fontId="7" fillId="7" borderId="57" xfId="0" applyFont="1" applyFill="1" applyBorder="1" applyAlignment="1">
      <alignment horizontal="left" vertical="center" wrapText="1"/>
    </xf>
    <xf numFmtId="165" fontId="7" fillId="7" borderId="53" xfId="0" applyNumberFormat="1" applyFont="1" applyFill="1" applyBorder="1" applyAlignment="1">
      <alignment horizontal="center" wrapText="1"/>
    </xf>
    <xf numFmtId="166" fontId="7" fillId="7" borderId="53" xfId="0" applyNumberFormat="1" applyFont="1" applyFill="1" applyBorder="1" applyAlignment="1">
      <alignment horizontal="center" vertical="center" wrapText="1"/>
    </xf>
    <xf numFmtId="166" fontId="12" fillId="7" borderId="53" xfId="0" applyNumberFormat="1" applyFont="1" applyFill="1" applyBorder="1" applyAlignment="1">
      <alignment horizontal="center" vertical="center"/>
    </xf>
    <xf numFmtId="166" fontId="7" fillId="7" borderId="53" xfId="0" applyNumberFormat="1" applyFont="1" applyFill="1" applyBorder="1" applyAlignment="1">
      <alignment horizontal="center" vertical="center"/>
    </xf>
    <xf numFmtId="166" fontId="12" fillId="7" borderId="58" xfId="0" applyNumberFormat="1" applyFont="1" applyFill="1" applyBorder="1" applyAlignment="1">
      <alignment horizontal="center" vertical="center"/>
    </xf>
    <xf numFmtId="164" fontId="3" fillId="0" borderId="50" xfId="0" applyFont="1" applyBorder="1" applyAlignment="1">
      <alignment horizontal="left" vertical="center" wrapText="1"/>
    </xf>
    <xf numFmtId="165" fontId="3" fillId="0" borderId="17" xfId="0" applyNumberFormat="1" applyFont="1" applyBorder="1" applyAlignment="1">
      <alignment horizontal="center"/>
    </xf>
    <xf numFmtId="165" fontId="3" fillId="0" borderId="17" xfId="0" applyNumberFormat="1" applyFont="1" applyBorder="1" applyAlignment="1">
      <alignment horizontal="center" vertical="center" wrapText="1"/>
    </xf>
    <xf numFmtId="166" fontId="3" fillId="0" borderId="17" xfId="0" applyNumberFormat="1" applyFont="1" applyBorder="1" applyAlignment="1">
      <alignment horizontal="center" vertical="center"/>
    </xf>
    <xf numFmtId="166" fontId="12" fillId="0" borderId="51" xfId="0" applyNumberFormat="1" applyFont="1" applyBorder="1" applyAlignment="1">
      <alignment horizontal="center" vertical="center"/>
    </xf>
    <xf numFmtId="164" fontId="7" fillId="3" borderId="50" xfId="0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 vertical="center" wrapText="1"/>
    </xf>
    <xf numFmtId="166" fontId="7" fillId="3" borderId="17" xfId="0" applyNumberFormat="1" applyFont="1" applyFill="1" applyBorder="1" applyAlignment="1">
      <alignment horizontal="center" vertical="center"/>
    </xf>
    <xf numFmtId="166" fontId="3" fillId="0" borderId="59" xfId="0" applyNumberFormat="1" applyFont="1" applyBorder="1" applyAlignment="1">
      <alignment horizontal="center" vertical="center"/>
    </xf>
    <xf numFmtId="166" fontId="13" fillId="9" borderId="60" xfId="0" applyNumberFormat="1" applyFont="1" applyFill="1" applyBorder="1" applyAlignment="1">
      <alignment horizontal="center" vertical="center"/>
    </xf>
    <xf numFmtId="166" fontId="3" fillId="0" borderId="17" xfId="0" applyNumberFormat="1" applyFont="1" applyFill="1" applyBorder="1" applyAlignment="1">
      <alignment vertical="center" wrapText="1"/>
    </xf>
    <xf numFmtId="166" fontId="14" fillId="9" borderId="17" xfId="0" applyNumberFormat="1" applyFont="1" applyFill="1" applyBorder="1" applyAlignment="1">
      <alignment horizontal="center" vertical="center"/>
    </xf>
    <xf numFmtId="166" fontId="13" fillId="9" borderId="17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left" vertical="center" wrapText="1"/>
    </xf>
    <xf numFmtId="165" fontId="7" fillId="3" borderId="17" xfId="0" applyNumberFormat="1" applyFont="1" applyFill="1" applyBorder="1" applyAlignment="1">
      <alignment horizontal="center"/>
    </xf>
    <xf numFmtId="164" fontId="3" fillId="0" borderId="47" xfId="0" applyFont="1" applyBorder="1" applyAlignment="1">
      <alignment horizontal="left" vertical="center" wrapText="1"/>
    </xf>
    <xf numFmtId="165" fontId="3" fillId="0" borderId="48" xfId="0" applyNumberFormat="1" applyFont="1" applyBorder="1" applyAlignment="1">
      <alignment horizontal="center" wrapText="1"/>
    </xf>
    <xf numFmtId="165" fontId="3" fillId="0" borderId="48" xfId="0" applyNumberFormat="1" applyFont="1" applyBorder="1" applyAlignment="1">
      <alignment horizontal="center" vertical="center" wrapText="1"/>
    </xf>
    <xf numFmtId="166" fontId="3" fillId="0" borderId="48" xfId="0" applyNumberFormat="1" applyFont="1" applyBorder="1" applyAlignment="1">
      <alignment horizontal="center" vertical="center" wrapText="1"/>
    </xf>
    <xf numFmtId="166" fontId="3" fillId="0" borderId="48" xfId="0" applyNumberFormat="1" applyFont="1" applyBorder="1" applyAlignment="1">
      <alignment horizontal="center" vertical="center"/>
    </xf>
    <xf numFmtId="166" fontId="11" fillId="0" borderId="48" xfId="0" applyNumberFormat="1" applyFont="1" applyBorder="1" applyAlignment="1">
      <alignment horizontal="center" vertical="center"/>
    </xf>
    <xf numFmtId="166" fontId="12" fillId="0" borderId="49" xfId="0" applyNumberFormat="1" applyFont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164" fontId="3" fillId="0" borderId="61" xfId="0" applyFont="1" applyBorder="1" applyAlignment="1">
      <alignment horizontal="left" vertical="center" wrapText="1"/>
    </xf>
    <xf numFmtId="166" fontId="3" fillId="0" borderId="17" xfId="0" applyNumberFormat="1" applyFont="1" applyBorder="1" applyAlignment="1">
      <alignment horizontal="center" vertical="center" wrapText="1"/>
    </xf>
    <xf numFmtId="165" fontId="3" fillId="9" borderId="48" xfId="0" applyNumberFormat="1" applyFont="1" applyFill="1" applyBorder="1" applyAlignment="1">
      <alignment horizontal="center" vertical="center" wrapText="1"/>
    </xf>
    <xf numFmtId="166" fontId="3" fillId="9" borderId="48" xfId="0" applyNumberFormat="1" applyFont="1" applyFill="1" applyBorder="1" applyAlignment="1">
      <alignment horizontal="center" vertical="center"/>
    </xf>
    <xf numFmtId="164" fontId="7" fillId="8" borderId="57" xfId="0" applyFont="1" applyFill="1" applyBorder="1" applyAlignment="1">
      <alignment horizontal="left" vertical="center" wrapText="1"/>
    </xf>
    <xf numFmtId="165" fontId="7" fillId="8" borderId="53" xfId="0" applyNumberFormat="1" applyFont="1" applyFill="1" applyBorder="1" applyAlignment="1">
      <alignment horizontal="center"/>
    </xf>
    <xf numFmtId="165" fontId="7" fillId="8" borderId="53" xfId="0" applyNumberFormat="1" applyFont="1" applyFill="1" applyBorder="1" applyAlignment="1">
      <alignment horizontal="center" vertical="center" wrapText="1"/>
    </xf>
    <xf numFmtId="166" fontId="7" fillId="8" borderId="53" xfId="0" applyNumberFormat="1" applyFont="1" applyFill="1" applyBorder="1" applyAlignment="1">
      <alignment horizontal="center" vertical="center"/>
    </xf>
    <xf numFmtId="166" fontId="12" fillId="8" borderId="58" xfId="0" applyNumberFormat="1" applyFont="1" applyFill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/>
    </xf>
    <xf numFmtId="166" fontId="3" fillId="0" borderId="48" xfId="0" applyNumberFormat="1" applyFont="1" applyFill="1" applyBorder="1" applyAlignment="1">
      <alignment horizontal="center" vertical="center"/>
    </xf>
    <xf numFmtId="165" fontId="3" fillId="0" borderId="62" xfId="0" applyNumberFormat="1" applyFont="1" applyBorder="1" applyAlignment="1">
      <alignment horizontal="center"/>
    </xf>
    <xf numFmtId="165" fontId="3" fillId="9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Fill="1" applyBorder="1" applyAlignment="1">
      <alignment horizontal="center" vertical="center"/>
    </xf>
    <xf numFmtId="166" fontId="3" fillId="0" borderId="62" xfId="0" applyNumberFormat="1" applyFont="1" applyBorder="1" applyAlignment="1">
      <alignment horizontal="center" vertical="center"/>
    </xf>
    <xf numFmtId="166" fontId="12" fillId="0" borderId="37" xfId="0" applyNumberFormat="1" applyFont="1" applyBorder="1" applyAlignment="1">
      <alignment horizontal="center" vertical="center"/>
    </xf>
    <xf numFmtId="165" fontId="3" fillId="8" borderId="53" xfId="0" applyNumberFormat="1" applyFont="1" applyFill="1" applyBorder="1" applyAlignment="1">
      <alignment horizontal="center"/>
    </xf>
    <xf numFmtId="165" fontId="7" fillId="8" borderId="53" xfId="0" applyNumberFormat="1" applyFont="1" applyFill="1" applyBorder="1" applyAlignment="1">
      <alignment horizontal="center" vertical="center"/>
    </xf>
    <xf numFmtId="166" fontId="10" fillId="8" borderId="53" xfId="0" applyNumberFormat="1" applyFont="1" applyFill="1" applyBorder="1" applyAlignment="1">
      <alignment horizontal="center" vertical="center"/>
    </xf>
    <xf numFmtId="165" fontId="3" fillId="3" borderId="48" xfId="0" applyNumberFormat="1" applyFont="1" applyFill="1" applyBorder="1" applyAlignment="1">
      <alignment horizontal="center" vertical="center"/>
    </xf>
    <xf numFmtId="165" fontId="3" fillId="3" borderId="17" xfId="0" applyNumberFormat="1" applyFont="1" applyFill="1" applyBorder="1" applyAlignment="1">
      <alignment horizontal="center" vertical="center"/>
    </xf>
    <xf numFmtId="165" fontId="3" fillId="0" borderId="17" xfId="0" applyNumberFormat="1" applyFont="1" applyBorder="1" applyAlignment="1">
      <alignment horizontal="center" vertical="center"/>
    </xf>
    <xf numFmtId="166" fontId="11" fillId="0" borderId="17" xfId="0" applyNumberFormat="1" applyFont="1" applyBorder="1" applyAlignment="1">
      <alignment horizontal="center" vertical="center"/>
    </xf>
    <xf numFmtId="165" fontId="3" fillId="7" borderId="53" xfId="0" applyNumberFormat="1" applyFont="1" applyFill="1" applyBorder="1" applyAlignment="1">
      <alignment horizontal="center"/>
    </xf>
    <xf numFmtId="165" fontId="7" fillId="7" borderId="53" xfId="0" applyNumberFormat="1" applyFont="1" applyFill="1" applyBorder="1" applyAlignment="1">
      <alignment horizontal="center" vertical="center"/>
    </xf>
    <xf numFmtId="166" fontId="10" fillId="7" borderId="53" xfId="0" applyNumberFormat="1" applyFont="1" applyFill="1" applyBorder="1" applyAlignment="1">
      <alignment horizontal="center" vertical="center"/>
    </xf>
    <xf numFmtId="165" fontId="3" fillId="9" borderId="17" xfId="0" applyNumberFormat="1" applyFont="1" applyFill="1" applyBorder="1" applyAlignment="1">
      <alignment horizontal="center" vertical="center"/>
    </xf>
    <xf numFmtId="166" fontId="3" fillId="0" borderId="63" xfId="0" applyNumberFormat="1" applyFont="1" applyBorder="1" applyAlignment="1">
      <alignment horizontal="center" vertical="center"/>
    </xf>
    <xf numFmtId="166" fontId="3" fillId="8" borderId="53" xfId="0" applyNumberFormat="1" applyFont="1" applyFill="1" applyBorder="1" applyAlignment="1">
      <alignment horizontal="center" vertical="center"/>
    </xf>
    <xf numFmtId="164" fontId="3" fillId="0" borderId="64" xfId="0" applyFont="1" applyBorder="1" applyAlignment="1">
      <alignment horizontal="left" vertical="center" wrapText="1"/>
    </xf>
    <xf numFmtId="165" fontId="3" fillId="0" borderId="15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 vertical="center"/>
    </xf>
    <xf numFmtId="166" fontId="3" fillId="0" borderId="15" xfId="0" applyNumberFormat="1" applyFont="1" applyBorder="1" applyAlignment="1">
      <alignment horizontal="center" vertical="center"/>
    </xf>
    <xf numFmtId="166" fontId="12" fillId="0" borderId="38" xfId="0" applyNumberFormat="1" applyFont="1" applyBorder="1" applyAlignment="1">
      <alignment horizontal="center" vertical="center"/>
    </xf>
    <xf numFmtId="166" fontId="3" fillId="7" borderId="53" xfId="0" applyNumberFormat="1" applyFont="1" applyFill="1" applyBorder="1" applyAlignment="1">
      <alignment horizontal="center" vertical="center"/>
    </xf>
    <xf numFmtId="165" fontId="3" fillId="0" borderId="48" xfId="0" applyNumberFormat="1" applyFont="1" applyBorder="1" applyAlignment="1">
      <alignment horizontal="center" vertical="center"/>
    </xf>
    <xf numFmtId="166" fontId="13" fillId="9" borderId="48" xfId="0" applyNumberFormat="1" applyFont="1" applyFill="1" applyBorder="1" applyAlignment="1">
      <alignment horizontal="center" vertical="center"/>
    </xf>
    <xf numFmtId="165" fontId="3" fillId="5" borderId="62" xfId="0" applyNumberFormat="1" applyFont="1" applyFill="1" applyBorder="1" applyAlignment="1">
      <alignment horizontal="center"/>
    </xf>
    <xf numFmtId="166" fontId="3" fillId="9" borderId="62" xfId="0" applyNumberFormat="1" applyFont="1" applyFill="1" applyBorder="1" applyAlignment="1">
      <alignment horizontal="center" vertical="center"/>
    </xf>
    <xf numFmtId="166" fontId="13" fillId="9" borderId="62" xfId="0" applyNumberFormat="1" applyFont="1" applyFill="1" applyBorder="1" applyAlignment="1">
      <alignment horizontal="center" vertical="center"/>
    </xf>
    <xf numFmtId="166" fontId="3" fillId="5" borderId="62" xfId="0" applyNumberFormat="1" applyFont="1" applyFill="1" applyBorder="1" applyAlignment="1">
      <alignment horizontal="center" vertical="center"/>
    </xf>
    <xf numFmtId="166" fontId="11" fillId="5" borderId="37" xfId="0" applyNumberFormat="1" applyFont="1" applyFill="1" applyBorder="1" applyAlignment="1">
      <alignment horizontal="center" vertical="center"/>
    </xf>
    <xf numFmtId="164" fontId="3" fillId="5" borderId="50" xfId="0" applyFont="1" applyFill="1" applyBorder="1" applyAlignment="1">
      <alignment horizontal="left" vertical="center" wrapText="1"/>
    </xf>
    <xf numFmtId="166" fontId="10" fillId="8" borderId="58" xfId="0" applyNumberFormat="1" applyFont="1" applyFill="1" applyBorder="1" applyAlignment="1">
      <alignment horizontal="center" vertical="center"/>
    </xf>
    <xf numFmtId="165" fontId="3" fillId="3" borderId="62" xfId="0" applyNumberFormat="1" applyFont="1" applyFill="1" applyBorder="1" applyAlignment="1">
      <alignment horizontal="center"/>
    </xf>
    <xf numFmtId="165" fontId="3" fillId="3" borderId="62" xfId="0" applyNumberFormat="1" applyFont="1" applyFill="1" applyBorder="1" applyAlignment="1">
      <alignment horizontal="center" vertical="center"/>
    </xf>
    <xf numFmtId="166" fontId="3" fillId="3" borderId="62" xfId="0" applyNumberFormat="1" applyFont="1" applyFill="1" applyBorder="1" applyAlignment="1">
      <alignment horizontal="center" vertical="center"/>
    </xf>
    <xf numFmtId="166" fontId="12" fillId="3" borderId="37" xfId="0" applyNumberFormat="1" applyFont="1" applyFill="1" applyBorder="1" applyAlignment="1">
      <alignment horizontal="center" vertical="center"/>
    </xf>
    <xf numFmtId="166" fontId="3" fillId="7" borderId="39" xfId="0" applyNumberFormat="1" applyFont="1" applyFill="1" applyBorder="1" applyAlignment="1">
      <alignment horizontal="center" vertical="center"/>
    </xf>
    <xf numFmtId="165" fontId="7" fillId="3" borderId="17" xfId="0" applyNumberFormat="1" applyFont="1" applyFill="1" applyBorder="1" applyAlignment="1">
      <alignment horizontal="left" vertical="center"/>
    </xf>
    <xf numFmtId="166" fontId="12" fillId="3" borderId="17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3" fillId="9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2" fillId="0" borderId="56" xfId="0" applyNumberFormat="1" applyFont="1" applyBorder="1" applyAlignment="1">
      <alignment horizontal="center" vertical="center"/>
    </xf>
    <xf numFmtId="164" fontId="3" fillId="10" borderId="47" xfId="0" applyFont="1" applyFill="1" applyBorder="1" applyAlignment="1">
      <alignment horizontal="left" vertical="center" wrapText="1"/>
    </xf>
    <xf numFmtId="165" fontId="3" fillId="10" borderId="48" xfId="0" applyNumberFormat="1" applyFont="1" applyFill="1" applyBorder="1" applyAlignment="1">
      <alignment horizontal="center"/>
    </xf>
    <xf numFmtId="165" fontId="3" fillId="10" borderId="48" xfId="0" applyNumberFormat="1" applyFont="1" applyFill="1" applyBorder="1" applyAlignment="1">
      <alignment horizontal="center" vertical="center" wrapText="1"/>
    </xf>
    <xf numFmtId="166" fontId="3" fillId="10" borderId="48" xfId="0" applyNumberFormat="1" applyFont="1" applyFill="1" applyBorder="1" applyAlignment="1">
      <alignment horizontal="center" vertical="center"/>
    </xf>
    <xf numFmtId="166" fontId="12" fillId="10" borderId="49" xfId="0" applyNumberFormat="1" applyFont="1" applyFill="1" applyBorder="1" applyAlignment="1">
      <alignment horizontal="center" vertical="center"/>
    </xf>
    <xf numFmtId="164" fontId="3" fillId="10" borderId="50" xfId="0" applyFont="1" applyFill="1" applyBorder="1" applyAlignment="1">
      <alignment horizontal="left" vertical="center" wrapText="1"/>
    </xf>
    <xf numFmtId="165" fontId="3" fillId="10" borderId="17" xfId="0" applyNumberFormat="1" applyFont="1" applyFill="1" applyBorder="1" applyAlignment="1">
      <alignment horizontal="center"/>
    </xf>
    <xf numFmtId="165" fontId="3" fillId="10" borderId="17" xfId="0" applyNumberFormat="1" applyFont="1" applyFill="1" applyBorder="1" applyAlignment="1">
      <alignment horizontal="center" vertical="center" wrapText="1"/>
    </xf>
    <xf numFmtId="166" fontId="3" fillId="10" borderId="17" xfId="0" applyNumberFormat="1" applyFont="1" applyFill="1" applyBorder="1" applyAlignment="1">
      <alignment horizontal="center" vertical="center"/>
    </xf>
    <xf numFmtId="166" fontId="12" fillId="10" borderId="51" xfId="0" applyNumberFormat="1" applyFont="1" applyFill="1" applyBorder="1" applyAlignment="1">
      <alignment horizontal="center" vertical="center"/>
    </xf>
    <xf numFmtId="166" fontId="10" fillId="3" borderId="17" xfId="0" applyNumberFormat="1" applyFont="1" applyFill="1" applyBorder="1" applyAlignment="1">
      <alignment horizontal="center" vertical="center"/>
    </xf>
    <xf numFmtId="166" fontId="3" fillId="9" borderId="60" xfId="0" applyNumberFormat="1" applyFont="1" applyFill="1" applyBorder="1" applyAlignment="1">
      <alignment horizontal="center" vertical="center"/>
    </xf>
    <xf numFmtId="166" fontId="3" fillId="9" borderId="25" xfId="0" applyNumberFormat="1" applyFont="1" applyFill="1" applyBorder="1" applyAlignment="1">
      <alignment horizontal="center" vertical="center"/>
    </xf>
    <xf numFmtId="166" fontId="3" fillId="0" borderId="59" xfId="0" applyNumberFormat="1" applyFont="1" applyFill="1" applyBorder="1" applyAlignment="1">
      <alignment horizontal="center" vertical="center"/>
    </xf>
    <xf numFmtId="166" fontId="7" fillId="0" borderId="17" xfId="0" applyNumberFormat="1" applyFont="1" applyBorder="1" applyAlignment="1">
      <alignment horizontal="center" vertical="center"/>
    </xf>
    <xf numFmtId="165" fontId="3" fillId="9" borderId="62" xfId="0" applyNumberFormat="1" applyFont="1" applyFill="1" applyBorder="1" applyAlignment="1">
      <alignment horizontal="center" vertical="center" wrapText="1"/>
    </xf>
    <xf numFmtId="165" fontId="7" fillId="8" borderId="53" xfId="0" applyNumberFormat="1" applyFont="1" applyFill="1" applyBorder="1" applyAlignment="1">
      <alignment horizontal="left" vertical="center" wrapText="1"/>
    </xf>
    <xf numFmtId="164" fontId="7" fillId="0" borderId="47" xfId="0" applyFont="1" applyBorder="1" applyAlignment="1">
      <alignment horizontal="left" vertical="center" wrapText="1"/>
    </xf>
    <xf numFmtId="165" fontId="7" fillId="0" borderId="48" xfId="0" applyNumberFormat="1" applyFont="1" applyBorder="1" applyAlignment="1">
      <alignment horizontal="center"/>
    </xf>
    <xf numFmtId="166" fontId="7" fillId="0" borderId="48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/>
    </xf>
    <xf numFmtId="165" fontId="3" fillId="9" borderId="15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/>
    </xf>
    <xf numFmtId="166" fontId="3" fillId="9" borderId="15" xfId="0" applyNumberFormat="1" applyFont="1" applyFill="1" applyBorder="1" applyAlignment="1">
      <alignment horizontal="center" vertical="center"/>
    </xf>
    <xf numFmtId="164" fontId="3" fillId="0" borderId="65" xfId="0" applyFont="1" applyBorder="1" applyAlignment="1">
      <alignment horizontal="left" vertical="center" wrapText="1"/>
    </xf>
    <xf numFmtId="165" fontId="3" fillId="0" borderId="65" xfId="0" applyNumberFormat="1" applyFont="1" applyBorder="1" applyAlignment="1">
      <alignment horizontal="center"/>
    </xf>
    <xf numFmtId="165" fontId="3" fillId="9" borderId="65" xfId="0" applyNumberFormat="1" applyFont="1" applyFill="1" applyBorder="1" applyAlignment="1">
      <alignment horizontal="center" vertical="center" wrapText="1"/>
    </xf>
    <xf numFmtId="166" fontId="3" fillId="0" borderId="65" xfId="0" applyNumberFormat="1" applyFont="1" applyFill="1" applyBorder="1" applyAlignment="1">
      <alignment horizontal="center" vertical="center"/>
    </xf>
    <xf numFmtId="166" fontId="3" fillId="9" borderId="65" xfId="0" applyNumberFormat="1" applyFont="1" applyFill="1" applyBorder="1" applyAlignment="1">
      <alignment horizontal="center" vertical="center"/>
    </xf>
    <xf numFmtId="166" fontId="3" fillId="0" borderId="65" xfId="0" applyNumberFormat="1" applyFont="1" applyBorder="1" applyAlignment="1">
      <alignment horizontal="center" vertical="center"/>
    </xf>
    <xf numFmtId="166" fontId="12" fillId="0" borderId="65" xfId="0" applyNumberFormat="1" applyFont="1" applyBorder="1" applyAlignment="1">
      <alignment horizontal="center" vertical="center"/>
    </xf>
    <xf numFmtId="164" fontId="3" fillId="0" borderId="0" xfId="0" applyFont="1" applyBorder="1" applyAlignment="1">
      <alignment horizontal="left" wrapText="1"/>
    </xf>
    <xf numFmtId="165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 vertical="center" wrapText="1"/>
    </xf>
    <xf numFmtId="166" fontId="3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Border="1" applyAlignment="1">
      <alignment horizontal="center" vertical="center"/>
    </xf>
    <xf numFmtId="164" fontId="7" fillId="2" borderId="57" xfId="0" applyFont="1" applyFill="1" applyBorder="1" applyAlignment="1">
      <alignment horizontal="left" vertical="center" wrapText="1"/>
    </xf>
    <xf numFmtId="165" fontId="3" fillId="2" borderId="53" xfId="0" applyNumberFormat="1" applyFont="1" applyFill="1" applyBorder="1" applyAlignment="1">
      <alignment horizontal="center" vertical="center"/>
    </xf>
    <xf numFmtId="166" fontId="3" fillId="2" borderId="53" xfId="0" applyNumberFormat="1" applyFont="1" applyFill="1" applyBorder="1" applyAlignment="1">
      <alignment horizontal="center" vertical="center"/>
    </xf>
    <xf numFmtId="166" fontId="7" fillId="2" borderId="53" xfId="0" applyNumberFormat="1" applyFont="1" applyFill="1" applyBorder="1" applyAlignment="1">
      <alignment horizontal="center" vertical="center"/>
    </xf>
    <xf numFmtId="166" fontId="3" fillId="2" borderId="58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left" wrapText="1"/>
    </xf>
    <xf numFmtId="166" fontId="3" fillId="0" borderId="0" xfId="0" applyNumberFormat="1" applyFont="1" applyBorder="1" applyAlignment="1">
      <alignment horizontal="center"/>
    </xf>
    <xf numFmtId="164" fontId="15" fillId="0" borderId="0" xfId="0" applyFont="1" applyAlignment="1">
      <alignment horizontal="right"/>
    </xf>
    <xf numFmtId="166" fontId="3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left"/>
    </xf>
    <xf numFmtId="164" fontId="3" fillId="0" borderId="66" xfId="0" applyFont="1" applyBorder="1" applyAlignment="1">
      <alignment horizontal="left"/>
    </xf>
    <xf numFmtId="164" fontId="3" fillId="0" borderId="33" xfId="0" applyFont="1" applyBorder="1" applyAlignment="1">
      <alignment horizontal="center"/>
    </xf>
    <xf numFmtId="165" fontId="3" fillId="0" borderId="31" xfId="0" applyNumberFormat="1" applyFont="1" applyBorder="1" applyAlignment="1">
      <alignment horizontal="center" vertical="center"/>
    </xf>
    <xf numFmtId="166" fontId="3" fillId="0" borderId="20" xfId="0" applyNumberFormat="1" applyFont="1" applyBorder="1" applyAlignment="1">
      <alignment horizontal="center" vertical="top"/>
    </xf>
    <xf numFmtId="166" fontId="3" fillId="0" borderId="54" xfId="0" applyNumberFormat="1" applyFont="1" applyBorder="1" applyAlignment="1">
      <alignment horizontal="center" vertical="center"/>
    </xf>
    <xf numFmtId="164" fontId="0" fillId="0" borderId="67" xfId="0" applyBorder="1" applyAlignment="1">
      <alignment horizontal="left"/>
    </xf>
    <xf numFmtId="164" fontId="3" fillId="0" borderId="16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 vertical="center"/>
    </xf>
    <xf numFmtId="164" fontId="3" fillId="0" borderId="67" xfId="0" applyFont="1" applyBorder="1" applyAlignment="1">
      <alignment horizontal="center"/>
    </xf>
    <xf numFmtId="164" fontId="3" fillId="0" borderId="68" xfId="0" applyFont="1" applyBorder="1" applyAlignment="1">
      <alignment horizontal="left"/>
    </xf>
    <xf numFmtId="164" fontId="3" fillId="0" borderId="41" xfId="0" applyFont="1" applyBorder="1" applyAlignment="1">
      <alignment horizontal="center"/>
    </xf>
    <xf numFmtId="166" fontId="3" fillId="0" borderId="39" xfId="0" applyNumberFormat="1" applyFont="1" applyBorder="1" applyAlignment="1">
      <alignment horizontal="center" vertical="center"/>
    </xf>
    <xf numFmtId="166" fontId="3" fillId="0" borderId="42" xfId="0" applyNumberFormat="1" applyFont="1" applyBorder="1" applyAlignment="1">
      <alignment horizontal="center" vertical="center"/>
    </xf>
    <xf numFmtId="166" fontId="9" fillId="0" borderId="39" xfId="0" applyNumberFormat="1" applyFont="1" applyBorder="1" applyAlignment="1">
      <alignment horizontal="center" vertical="center"/>
    </xf>
    <xf numFmtId="166" fontId="9" fillId="0" borderId="42" xfId="0" applyNumberFormat="1" applyFont="1" applyBorder="1" applyAlignment="1">
      <alignment horizontal="center" vertical="center"/>
    </xf>
    <xf numFmtId="164" fontId="7" fillId="7" borderId="47" xfId="0" applyFont="1" applyFill="1" applyBorder="1" applyAlignment="1">
      <alignment horizontal="left" wrapText="1"/>
    </xf>
    <xf numFmtId="165" fontId="3" fillId="7" borderId="48" xfId="0" applyNumberFormat="1" applyFont="1" applyFill="1" applyBorder="1" applyAlignment="1">
      <alignment horizontal="center" wrapText="1"/>
    </xf>
    <xf numFmtId="166" fontId="7" fillId="7" borderId="48" xfId="0" applyNumberFormat="1" applyFont="1" applyFill="1" applyBorder="1" applyAlignment="1">
      <alignment horizontal="center"/>
    </xf>
    <xf numFmtId="166" fontId="7" fillId="7" borderId="49" xfId="0" applyNumberFormat="1" applyFont="1" applyFill="1" applyBorder="1" applyAlignment="1">
      <alignment horizontal="center"/>
    </xf>
    <xf numFmtId="164" fontId="3" fillId="0" borderId="50" xfId="0" applyFont="1" applyBorder="1" applyAlignment="1">
      <alignment horizontal="left" wrapText="1"/>
    </xf>
    <xf numFmtId="166" fontId="3" fillId="0" borderId="17" xfId="0" applyNumberFormat="1" applyFont="1" applyBorder="1" applyAlignment="1">
      <alignment horizontal="center"/>
    </xf>
    <xf numFmtId="166" fontId="3" fillId="0" borderId="51" xfId="0" applyNumberFormat="1" applyFont="1" applyBorder="1" applyAlignment="1">
      <alignment horizontal="center"/>
    </xf>
    <xf numFmtId="164" fontId="3" fillId="4" borderId="50" xfId="0" applyFont="1" applyFill="1" applyBorder="1" applyAlignment="1">
      <alignment horizontal="left" wrapText="1"/>
    </xf>
    <xf numFmtId="165" fontId="3" fillId="4" borderId="17" xfId="0" applyNumberFormat="1" applyFont="1" applyFill="1" applyBorder="1" applyAlignment="1">
      <alignment horizontal="center" wrapText="1"/>
    </xf>
    <xf numFmtId="165" fontId="3" fillId="4" borderId="17" xfId="0" applyNumberFormat="1" applyFont="1" applyFill="1" applyBorder="1" applyAlignment="1">
      <alignment horizontal="center"/>
    </xf>
    <xf numFmtId="166" fontId="7" fillId="4" borderId="17" xfId="0" applyNumberFormat="1" applyFont="1" applyFill="1" applyBorder="1" applyAlignment="1">
      <alignment horizontal="center"/>
    </xf>
    <xf numFmtId="166" fontId="7" fillId="4" borderId="51" xfId="0" applyNumberFormat="1" applyFont="1" applyFill="1" applyBorder="1" applyAlignment="1">
      <alignment horizontal="center"/>
    </xf>
    <xf numFmtId="165" fontId="3" fillId="0" borderId="17" xfId="0" applyNumberFormat="1" applyFont="1" applyBorder="1" applyAlignment="1">
      <alignment horizontal="center"/>
    </xf>
    <xf numFmtId="166" fontId="7" fillId="0" borderId="17" xfId="0" applyNumberFormat="1" applyFont="1" applyBorder="1" applyAlignment="1">
      <alignment horizontal="center"/>
    </xf>
    <xf numFmtId="166" fontId="7" fillId="0" borderId="51" xfId="0" applyNumberFormat="1" applyFont="1" applyBorder="1" applyAlignment="1">
      <alignment horizontal="center"/>
    </xf>
    <xf numFmtId="164" fontId="7" fillId="0" borderId="50" xfId="0" applyFont="1" applyBorder="1" applyAlignment="1">
      <alignment horizontal="left" wrapText="1"/>
    </xf>
    <xf numFmtId="165" fontId="3" fillId="0" borderId="17" xfId="0" applyNumberFormat="1" applyFont="1" applyBorder="1" applyAlignment="1">
      <alignment horizontal="left" wrapText="1"/>
    </xf>
    <xf numFmtId="164" fontId="7" fillId="11" borderId="50" xfId="0" applyFont="1" applyFill="1" applyBorder="1" applyAlignment="1">
      <alignment horizontal="left" wrapText="1"/>
    </xf>
    <xf numFmtId="165" fontId="3" fillId="11" borderId="17" xfId="0" applyNumberFormat="1" applyFont="1" applyFill="1" applyBorder="1" applyAlignment="1">
      <alignment horizontal="center" wrapText="1"/>
    </xf>
    <xf numFmtId="165" fontId="3" fillId="11" borderId="17" xfId="0" applyNumberFormat="1" applyFont="1" applyFill="1" applyBorder="1" applyAlignment="1">
      <alignment horizontal="center"/>
    </xf>
    <xf numFmtId="166" fontId="7" fillId="11" borderId="17" xfId="0" applyNumberFormat="1" applyFont="1" applyFill="1" applyBorder="1" applyAlignment="1">
      <alignment horizontal="center"/>
    </xf>
    <xf numFmtId="166" fontId="1" fillId="11" borderId="17" xfId="0" applyNumberFormat="1" applyFont="1" applyFill="1" applyBorder="1" applyAlignment="1">
      <alignment horizontal="center"/>
    </xf>
    <xf numFmtId="166" fontId="3" fillId="11" borderId="17" xfId="0" applyNumberFormat="1" applyFont="1" applyFill="1" applyBorder="1" applyAlignment="1">
      <alignment horizontal="center"/>
    </xf>
    <xf numFmtId="166" fontId="7" fillId="11" borderId="51" xfId="0" applyNumberFormat="1" applyFont="1" applyFill="1" applyBorder="1" applyAlignment="1">
      <alignment horizontal="center"/>
    </xf>
    <xf numFmtId="164" fontId="3" fillId="3" borderId="50" xfId="0" applyFont="1" applyFill="1" applyBorder="1" applyAlignment="1">
      <alignment horizontal="left" wrapText="1"/>
    </xf>
    <xf numFmtId="165" fontId="3" fillId="3" borderId="17" xfId="0" applyNumberFormat="1" applyFont="1" applyFill="1" applyBorder="1" applyAlignment="1">
      <alignment horizontal="center" wrapText="1"/>
    </xf>
    <xf numFmtId="165" fontId="3" fillId="3" borderId="17" xfId="0" applyNumberFormat="1" applyFont="1" applyFill="1" applyBorder="1" applyAlignment="1">
      <alignment horizontal="center"/>
    </xf>
    <xf numFmtId="166" fontId="7" fillId="3" borderId="17" xfId="0" applyNumberFormat="1" applyFont="1" applyFill="1" applyBorder="1" applyAlignment="1">
      <alignment horizontal="center"/>
    </xf>
    <xf numFmtId="166" fontId="1" fillId="3" borderId="17" xfId="0" applyNumberFormat="1" applyFont="1" applyFill="1" applyBorder="1" applyAlignment="1">
      <alignment horizontal="center"/>
    </xf>
    <xf numFmtId="166" fontId="3" fillId="3" borderId="17" xfId="0" applyNumberFormat="1" applyFont="1" applyFill="1" applyBorder="1" applyAlignment="1">
      <alignment horizontal="center"/>
    </xf>
    <xf numFmtId="166" fontId="1" fillId="3" borderId="51" xfId="0" applyNumberFormat="1" applyFont="1" applyFill="1" applyBorder="1" applyAlignment="1">
      <alignment horizontal="center"/>
    </xf>
    <xf numFmtId="166" fontId="3" fillId="0" borderId="17" xfId="0" applyNumberFormat="1" applyFont="1" applyFill="1" applyBorder="1" applyAlignment="1">
      <alignment horizontal="center"/>
    </xf>
    <xf numFmtId="165" fontId="15" fillId="0" borderId="17" xfId="21" applyNumberFormat="1" applyFont="1" applyBorder="1" applyAlignment="1">
      <alignment horizontal="center"/>
      <protection/>
    </xf>
    <xf numFmtId="166" fontId="1" fillId="0" borderId="17" xfId="21" applyNumberFormat="1" applyFont="1" applyBorder="1" applyAlignment="1">
      <alignment horizontal="center"/>
      <protection/>
    </xf>
    <xf numFmtId="166" fontId="1" fillId="0" borderId="51" xfId="21" applyNumberFormat="1" applyFont="1" applyBorder="1" applyAlignment="1">
      <alignment horizontal="center"/>
      <protection/>
    </xf>
    <xf numFmtId="166" fontId="15" fillId="0" borderId="17" xfId="21" applyNumberFormat="1" applyFont="1" applyBorder="1" applyAlignment="1">
      <alignment horizontal="center"/>
      <protection/>
    </xf>
    <xf numFmtId="166" fontId="0" fillId="3" borderId="51" xfId="0" applyNumberFormat="1" applyFont="1" applyFill="1" applyBorder="1" applyAlignment="1">
      <alignment horizontal="center"/>
    </xf>
    <xf numFmtId="166" fontId="3" fillId="11" borderId="51" xfId="0" applyNumberFormat="1" applyFont="1" applyFill="1" applyBorder="1" applyAlignment="1">
      <alignment horizontal="center"/>
    </xf>
    <xf numFmtId="166" fontId="3" fillId="3" borderId="51" xfId="0" applyNumberFormat="1" applyFont="1" applyFill="1" applyBorder="1" applyAlignment="1">
      <alignment horizontal="center"/>
    </xf>
    <xf numFmtId="166" fontId="7" fillId="0" borderId="17" xfId="0" applyNumberFormat="1" applyFont="1" applyFill="1" applyBorder="1" applyAlignment="1">
      <alignment horizontal="center"/>
    </xf>
    <xf numFmtId="164" fontId="3" fillId="0" borderId="55" xfId="0" applyFont="1" applyBorder="1" applyAlignment="1">
      <alignment horizontal="left" wrapText="1"/>
    </xf>
    <xf numFmtId="165" fontId="3" fillId="0" borderId="1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6" fontId="7" fillId="0" borderId="1" xfId="0" applyNumberFormat="1" applyFont="1" applyBorder="1" applyAlignment="1">
      <alignment horizontal="center"/>
    </xf>
    <xf numFmtId="166" fontId="3" fillId="0" borderId="56" xfId="0" applyNumberFormat="1" applyFont="1" applyBorder="1" applyAlignment="1">
      <alignment horizontal="center"/>
    </xf>
    <xf numFmtId="164" fontId="7" fillId="0" borderId="0" xfId="0" applyFont="1" applyBorder="1" applyAlignment="1">
      <alignment horizontal="left" wrapText="1"/>
    </xf>
    <xf numFmtId="165" fontId="7" fillId="0" borderId="0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left" indent="2"/>
    </xf>
    <xf numFmtId="165" fontId="3" fillId="0" borderId="0" xfId="0" applyNumberFormat="1" applyFont="1" applyBorder="1" applyAlignment="1">
      <alignment horizontal="left"/>
    </xf>
    <xf numFmtId="164" fontId="3" fillId="0" borderId="0" xfId="0" applyFont="1" applyAlignment="1">
      <alignment/>
    </xf>
    <xf numFmtId="164" fontId="10" fillId="0" borderId="0" xfId="0" applyFont="1" applyBorder="1" applyAlignment="1">
      <alignment horizontal="left" indent="3"/>
    </xf>
    <xf numFmtId="164" fontId="5" fillId="0" borderId="0" xfId="0" applyFont="1" applyAlignment="1">
      <alignment horizontal="left"/>
    </xf>
    <xf numFmtId="164" fontId="3" fillId="0" borderId="0" xfId="0" applyFont="1" applyBorder="1" applyAlignment="1">
      <alignment horizontal="left"/>
    </xf>
    <xf numFmtId="164" fontId="7" fillId="0" borderId="0" xfId="0" applyFont="1" applyAlignment="1">
      <alignment horizontal="left"/>
    </xf>
    <xf numFmtId="165" fontId="10" fillId="0" borderId="0" xfId="0" applyNumberFormat="1" applyFont="1" applyAlignment="1">
      <alignment horizontal="left" indent="2"/>
    </xf>
    <xf numFmtId="165" fontId="10" fillId="0" borderId="0" xfId="0" applyNumberFormat="1" applyFont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 2" xfId="20"/>
    <cellStyle name="Обычный 4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E3E3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showGridLines="0" workbookViewId="0" topLeftCell="A57">
      <selection activeCell="I36" sqref="I36"/>
    </sheetView>
  </sheetViews>
  <sheetFormatPr defaultColWidth="8.00390625" defaultRowHeight="12.75"/>
  <cols>
    <col min="1" max="1" width="36.00390625" style="1" customWidth="1"/>
    <col min="2" max="2" width="21.125" style="1" customWidth="1"/>
    <col min="3" max="3" width="20.625" style="1" customWidth="1"/>
    <col min="4" max="4" width="18.25390625" style="2" customWidth="1"/>
    <col min="5" max="5" width="14.125" style="2" customWidth="1"/>
    <col min="6" max="6" width="11.375" style="2" customWidth="1"/>
    <col min="7" max="7" width="13.75390625" style="2" customWidth="1"/>
    <col min="8" max="8" width="15.00390625" style="2" customWidth="1"/>
    <col min="9" max="9" width="14.125" style="0" customWidth="1"/>
    <col min="10" max="16384" width="9.00390625" style="0" customWidth="1"/>
  </cols>
  <sheetData>
    <row r="1" spans="1:9" ht="9.75" customHeight="1">
      <c r="A1" s="3"/>
      <c r="B1" s="3"/>
      <c r="C1" s="3"/>
      <c r="D1" s="3"/>
      <c r="E1" s="3"/>
      <c r="F1" s="3"/>
      <c r="G1" s="3"/>
      <c r="H1" s="3"/>
      <c r="I1" s="4"/>
    </row>
    <row r="2" spans="1:8" ht="16.5" customHeight="1">
      <c r="A2" s="5" t="s">
        <v>0</v>
      </c>
      <c r="B2" s="5"/>
      <c r="C2" s="5"/>
      <c r="D2" s="5"/>
      <c r="E2" s="5"/>
      <c r="F2" s="5"/>
      <c r="G2" s="5"/>
      <c r="H2" s="5"/>
    </row>
    <row r="3" spans="1:8" ht="16.5" customHeight="1">
      <c r="A3" s="6" t="s">
        <v>1</v>
      </c>
      <c r="E3" s="7"/>
      <c r="F3" s="7"/>
      <c r="G3" s="7"/>
      <c r="H3" s="8" t="s">
        <v>2</v>
      </c>
    </row>
    <row r="4" spans="1:8" ht="13.5" customHeight="1">
      <c r="A4" s="9"/>
      <c r="B4" s="9"/>
      <c r="C4" s="9"/>
      <c r="D4" s="3"/>
      <c r="E4" s="3"/>
      <c r="F4" s="3"/>
      <c r="G4" s="10" t="s">
        <v>3</v>
      </c>
      <c r="H4" s="11" t="s">
        <v>4</v>
      </c>
    </row>
    <row r="5" spans="1:8" ht="13.5" customHeight="1">
      <c r="A5" s="12"/>
      <c r="B5" s="12"/>
      <c r="C5" s="12"/>
      <c r="D5" s="12"/>
      <c r="E5" s="12"/>
      <c r="F5" s="12"/>
      <c r="G5" s="9" t="s">
        <v>5</v>
      </c>
      <c r="H5" s="13" t="s">
        <v>6</v>
      </c>
    </row>
    <row r="6" spans="1:8" ht="13.5" customHeight="1">
      <c r="A6" s="9" t="s">
        <v>7</v>
      </c>
      <c r="B6" s="9"/>
      <c r="C6" s="9"/>
      <c r="D6" s="14" t="s">
        <v>8</v>
      </c>
      <c r="E6" s="10"/>
      <c r="F6" s="10"/>
      <c r="G6" s="9" t="s">
        <v>9</v>
      </c>
      <c r="H6" s="13" t="s">
        <v>10</v>
      </c>
    </row>
    <row r="7" spans="1:8" ht="13.5" customHeight="1">
      <c r="A7" s="9" t="s">
        <v>11</v>
      </c>
      <c r="B7" s="9"/>
      <c r="C7" s="9"/>
      <c r="D7" s="10"/>
      <c r="E7" s="10"/>
      <c r="F7" s="10"/>
      <c r="G7" s="9"/>
      <c r="H7" s="15" t="s">
        <v>12</v>
      </c>
    </row>
    <row r="8" spans="1:8" ht="13.5" customHeight="1">
      <c r="A8" s="9" t="s">
        <v>13</v>
      </c>
      <c r="B8" s="9"/>
      <c r="C8" s="9"/>
      <c r="D8" s="10"/>
      <c r="E8" s="10"/>
      <c r="F8" s="10"/>
      <c r="G8" s="9"/>
      <c r="H8" s="16"/>
    </row>
    <row r="9" spans="1:8" ht="13.5" customHeight="1">
      <c r="A9" s="9" t="s">
        <v>14</v>
      </c>
      <c r="B9" s="9"/>
      <c r="C9" s="9"/>
      <c r="D9" s="10"/>
      <c r="E9" s="10"/>
      <c r="F9" s="10"/>
      <c r="G9" s="9" t="s">
        <v>15</v>
      </c>
      <c r="H9" s="17" t="s">
        <v>16</v>
      </c>
    </row>
    <row r="10" spans="2:9" ht="20.25" customHeight="1">
      <c r="B10" s="18"/>
      <c r="C10" s="18" t="s">
        <v>17</v>
      </c>
      <c r="D10" s="10"/>
      <c r="E10" s="10"/>
      <c r="F10" s="10"/>
      <c r="G10" s="10"/>
      <c r="H10" s="10"/>
      <c r="I10" s="19"/>
    </row>
    <row r="11" spans="1:9" ht="7.5" customHeight="1">
      <c r="A11" s="20"/>
      <c r="B11" s="20"/>
      <c r="C11" s="21"/>
      <c r="D11" s="22"/>
      <c r="E11" s="22"/>
      <c r="F11" s="22"/>
      <c r="G11" s="22"/>
      <c r="H11" s="22"/>
      <c r="I11" s="23"/>
    </row>
    <row r="12" spans="1:8" ht="13.5" customHeight="1">
      <c r="A12" s="24"/>
      <c r="B12" s="25"/>
      <c r="C12" s="26" t="s">
        <v>18</v>
      </c>
      <c r="D12" s="27"/>
      <c r="E12" s="28" t="s">
        <v>19</v>
      </c>
      <c r="F12" s="29"/>
      <c r="G12" s="30"/>
      <c r="H12" s="31" t="s">
        <v>20</v>
      </c>
    </row>
    <row r="13" spans="1:8" ht="9.75" customHeight="1">
      <c r="A13" s="32" t="s">
        <v>21</v>
      </c>
      <c r="B13" s="32"/>
      <c r="C13" s="33" t="s">
        <v>22</v>
      </c>
      <c r="D13" s="31" t="s">
        <v>23</v>
      </c>
      <c r="E13" s="19" t="s">
        <v>24</v>
      </c>
      <c r="F13" s="31" t="s">
        <v>25</v>
      </c>
      <c r="G13" s="33"/>
      <c r="H13" s="34" t="s">
        <v>26</v>
      </c>
    </row>
    <row r="14" spans="1:8" ht="9.75" customHeight="1">
      <c r="A14" s="35"/>
      <c r="B14" s="32" t="s">
        <v>27</v>
      </c>
      <c r="C14" s="33" t="s">
        <v>28</v>
      </c>
      <c r="D14" s="34" t="s">
        <v>29</v>
      </c>
      <c r="E14" s="33" t="s">
        <v>30</v>
      </c>
      <c r="F14" s="34" t="s">
        <v>31</v>
      </c>
      <c r="G14" s="33" t="s">
        <v>32</v>
      </c>
      <c r="H14" s="34"/>
    </row>
    <row r="15" spans="1:8" ht="9.75" customHeight="1">
      <c r="A15" s="35"/>
      <c r="B15" s="32"/>
      <c r="C15" s="33" t="s">
        <v>33</v>
      </c>
      <c r="D15" s="34" t="s">
        <v>34</v>
      </c>
      <c r="E15" s="33" t="s">
        <v>35</v>
      </c>
      <c r="F15" s="34"/>
      <c r="G15" s="33"/>
      <c r="H15" s="34"/>
    </row>
    <row r="16" spans="1:8" ht="9.75" customHeight="1">
      <c r="A16" s="35"/>
      <c r="B16" s="32"/>
      <c r="C16" s="33" t="s">
        <v>36</v>
      </c>
      <c r="D16" s="34" t="s">
        <v>37</v>
      </c>
      <c r="E16" s="33"/>
      <c r="F16" s="34"/>
      <c r="G16" s="33"/>
      <c r="H16" s="34"/>
    </row>
    <row r="17" spans="1:8" ht="9.75" customHeight="1">
      <c r="A17" s="35"/>
      <c r="B17" s="32"/>
      <c r="C17" s="33"/>
      <c r="D17" s="34" t="s">
        <v>38</v>
      </c>
      <c r="E17" s="33"/>
      <c r="F17" s="34"/>
      <c r="G17" s="33"/>
      <c r="H17" s="34"/>
    </row>
    <row r="18" spans="1:8" ht="9.75" customHeight="1">
      <c r="A18" s="36"/>
      <c r="B18" s="37"/>
      <c r="C18" s="38"/>
      <c r="D18" s="39" t="s">
        <v>39</v>
      </c>
      <c r="E18" s="38"/>
      <c r="F18" s="39"/>
      <c r="G18" s="38"/>
      <c r="H18" s="39"/>
    </row>
    <row r="19" spans="1:8" ht="16.5" customHeight="1">
      <c r="A19" s="40">
        <v>1</v>
      </c>
      <c r="B19" s="41">
        <v>3</v>
      </c>
      <c r="C19" s="42" t="s">
        <v>40</v>
      </c>
      <c r="D19" s="42"/>
      <c r="E19" s="43" t="s">
        <v>41</v>
      </c>
      <c r="F19" s="43" t="s">
        <v>42</v>
      </c>
      <c r="G19" s="44" t="s">
        <v>43</v>
      </c>
      <c r="H19" s="39" t="s">
        <v>44</v>
      </c>
    </row>
    <row r="20" spans="1:8" ht="15.75" customHeight="1">
      <c r="A20" s="45" t="s">
        <v>45</v>
      </c>
      <c r="B20" s="45" t="s">
        <v>46</v>
      </c>
      <c r="C20" s="46">
        <f>C21+C48+C54+C80+C85+C100+C76+C97+C94+C110+C42+C107</f>
        <v>7878119</v>
      </c>
      <c r="D20" s="46">
        <f>D21+D54+D76+D80+D85+D48+D97+D94+D110+D100+D42+D107</f>
        <v>4987097.2299999995</v>
      </c>
      <c r="E20" s="47"/>
      <c r="F20" s="48"/>
      <c r="G20" s="49">
        <f aca="true" t="shared" si="0" ref="G20:G37">D20</f>
        <v>4987097.2299999995</v>
      </c>
      <c r="H20" s="50">
        <f aca="true" t="shared" si="1" ref="H20:H28">C20-G20</f>
        <v>2891021.7700000005</v>
      </c>
    </row>
    <row r="21" spans="1:8" ht="15.75" customHeight="1">
      <c r="A21" s="45" t="s">
        <v>47</v>
      </c>
      <c r="B21" s="45" t="s">
        <v>48</v>
      </c>
      <c r="C21" s="51">
        <f>C22</f>
        <v>2999550</v>
      </c>
      <c r="D21" s="51">
        <f>D22</f>
        <v>2109486.6799999997</v>
      </c>
      <c r="E21" s="52"/>
      <c r="F21" s="53"/>
      <c r="G21" s="49">
        <f t="shared" si="0"/>
        <v>2109486.6799999997</v>
      </c>
      <c r="H21" s="50">
        <f t="shared" si="1"/>
        <v>890063.3200000003</v>
      </c>
    </row>
    <row r="22" spans="1:8" ht="15.75" customHeight="1">
      <c r="A22" s="54" t="s">
        <v>49</v>
      </c>
      <c r="B22" s="54" t="s">
        <v>50</v>
      </c>
      <c r="C22" s="55">
        <f>C23+C27+C34+C38</f>
        <v>2999550</v>
      </c>
      <c r="D22" s="55">
        <f>D23+D27+D34+D38+D40</f>
        <v>2109486.6799999997</v>
      </c>
      <c r="E22" s="52"/>
      <c r="F22" s="53"/>
      <c r="G22" s="56">
        <f t="shared" si="0"/>
        <v>2109486.6799999997</v>
      </c>
      <c r="H22" s="57">
        <f t="shared" si="1"/>
        <v>890063.3200000003</v>
      </c>
    </row>
    <row r="23" spans="1:8" ht="36.75" customHeight="1">
      <c r="A23" s="58" t="s">
        <v>51</v>
      </c>
      <c r="B23" s="58" t="s">
        <v>52</v>
      </c>
      <c r="C23" s="59">
        <f>C24+C25</f>
        <v>251000</v>
      </c>
      <c r="D23" s="59">
        <f>SUM(D24:D26)</f>
        <v>197417.92</v>
      </c>
      <c r="E23" s="60"/>
      <c r="F23" s="61"/>
      <c r="G23" s="62">
        <f t="shared" si="0"/>
        <v>197417.92</v>
      </c>
      <c r="H23" s="63">
        <f t="shared" si="1"/>
        <v>53582.07999999999</v>
      </c>
    </row>
    <row r="24" spans="1:8" ht="64.5" customHeight="1">
      <c r="A24" s="64" t="s">
        <v>53</v>
      </c>
      <c r="B24" s="64" t="s">
        <v>54</v>
      </c>
      <c r="C24" s="65">
        <v>251000</v>
      </c>
      <c r="D24" s="65">
        <v>195444.03</v>
      </c>
      <c r="E24" s="60"/>
      <c r="F24" s="61"/>
      <c r="G24" s="66">
        <f t="shared" si="0"/>
        <v>195444.03</v>
      </c>
      <c r="H24" s="67">
        <f t="shared" si="1"/>
        <v>55555.97</v>
      </c>
    </row>
    <row r="25" spans="1:8" ht="64.5" customHeight="1">
      <c r="A25" s="64" t="s">
        <v>55</v>
      </c>
      <c r="B25" s="64" t="s">
        <v>56</v>
      </c>
      <c r="C25" s="65">
        <v>0</v>
      </c>
      <c r="D25" s="65">
        <v>1364.13</v>
      </c>
      <c r="E25" s="60"/>
      <c r="F25" s="61"/>
      <c r="G25" s="66">
        <f t="shared" si="0"/>
        <v>1364.13</v>
      </c>
      <c r="H25" s="67">
        <f t="shared" si="1"/>
        <v>-1364.13</v>
      </c>
    </row>
    <row r="26" spans="1:8" ht="64.5" customHeight="1">
      <c r="A26" s="64" t="s">
        <v>53</v>
      </c>
      <c r="B26" s="64" t="s">
        <v>57</v>
      </c>
      <c r="C26" s="65">
        <v>0</v>
      </c>
      <c r="D26" s="65">
        <v>609.76</v>
      </c>
      <c r="E26" s="60"/>
      <c r="F26" s="61"/>
      <c r="G26" s="66">
        <f t="shared" si="0"/>
        <v>609.76</v>
      </c>
      <c r="H26" s="67">
        <f t="shared" si="1"/>
        <v>-609.76</v>
      </c>
    </row>
    <row r="27" spans="1:8" ht="46.5" customHeight="1">
      <c r="A27" s="58" t="s">
        <v>58</v>
      </c>
      <c r="B27" s="58" t="s">
        <v>59</v>
      </c>
      <c r="C27" s="59">
        <f>SUM(C28:C33)</f>
        <v>3000</v>
      </c>
      <c r="D27" s="59">
        <f>SUM(D28:D33)</f>
        <v>24735.9</v>
      </c>
      <c r="E27" s="52"/>
      <c r="F27" s="53"/>
      <c r="G27" s="62">
        <f t="shared" si="0"/>
        <v>24735.9</v>
      </c>
      <c r="H27" s="63">
        <f t="shared" si="1"/>
        <v>-21735.9</v>
      </c>
    </row>
    <row r="28" spans="1:8" ht="45" customHeight="1">
      <c r="A28" s="64" t="s">
        <v>58</v>
      </c>
      <c r="B28" s="64" t="s">
        <v>60</v>
      </c>
      <c r="C28" s="65">
        <v>3000</v>
      </c>
      <c r="D28" s="65">
        <v>24561</v>
      </c>
      <c r="E28" s="52"/>
      <c r="F28" s="53"/>
      <c r="G28" s="66">
        <f t="shared" si="0"/>
        <v>24561</v>
      </c>
      <c r="H28" s="67">
        <f t="shared" si="1"/>
        <v>-21561</v>
      </c>
    </row>
    <row r="29" spans="1:8" ht="46.5" customHeight="1">
      <c r="A29" s="64" t="s">
        <v>61</v>
      </c>
      <c r="B29" s="64" t="s">
        <v>62</v>
      </c>
      <c r="C29" s="65">
        <v>0</v>
      </c>
      <c r="D29" s="65">
        <v>174.9</v>
      </c>
      <c r="E29" s="52"/>
      <c r="F29" s="53"/>
      <c r="G29" s="66">
        <f t="shared" si="0"/>
        <v>174.9</v>
      </c>
      <c r="H29" s="67"/>
    </row>
    <row r="30" spans="1:8" ht="90" customHeight="1" hidden="1">
      <c r="A30" s="68" t="s">
        <v>63</v>
      </c>
      <c r="B30" s="68" t="s">
        <v>64</v>
      </c>
      <c r="C30" s="69">
        <v>0</v>
      </c>
      <c r="D30" s="69">
        <v>0</v>
      </c>
      <c r="E30" s="52"/>
      <c r="F30" s="53"/>
      <c r="G30" s="47">
        <f t="shared" si="0"/>
        <v>0</v>
      </c>
      <c r="H30" s="67">
        <f>C30-G30</f>
        <v>0</v>
      </c>
    </row>
    <row r="31" spans="1:8" ht="95.25" customHeight="1" hidden="1">
      <c r="A31" s="68" t="s">
        <v>63</v>
      </c>
      <c r="B31" s="68" t="s">
        <v>65</v>
      </c>
      <c r="C31" s="69">
        <v>0</v>
      </c>
      <c r="D31" s="69">
        <v>0</v>
      </c>
      <c r="E31" s="52"/>
      <c r="F31" s="53"/>
      <c r="G31" s="47">
        <f t="shared" si="0"/>
        <v>0</v>
      </c>
      <c r="H31" s="67">
        <f>C31-D31</f>
        <v>0</v>
      </c>
    </row>
    <row r="32" spans="1:8" ht="104.25" customHeight="1" hidden="1">
      <c r="A32" s="68" t="s">
        <v>66</v>
      </c>
      <c r="B32" s="68" t="s">
        <v>67</v>
      </c>
      <c r="C32" s="69">
        <v>0</v>
      </c>
      <c r="D32" s="69">
        <v>0</v>
      </c>
      <c r="E32" s="52"/>
      <c r="F32" s="53"/>
      <c r="G32" s="47">
        <f t="shared" si="0"/>
        <v>0</v>
      </c>
      <c r="H32" s="67">
        <f>C32-G32</f>
        <v>0</v>
      </c>
    </row>
    <row r="33" spans="1:8" ht="46.5" customHeight="1">
      <c r="A33" s="64" t="s">
        <v>58</v>
      </c>
      <c r="B33" s="64" t="s">
        <v>68</v>
      </c>
      <c r="C33" s="65">
        <v>0</v>
      </c>
      <c r="D33" s="65">
        <v>0</v>
      </c>
      <c r="E33" s="52"/>
      <c r="F33" s="53"/>
      <c r="G33" s="66">
        <f t="shared" si="0"/>
        <v>0</v>
      </c>
      <c r="H33" s="67"/>
    </row>
    <row r="34" spans="1:8" ht="44.25" customHeight="1">
      <c r="A34" s="58" t="s">
        <v>69</v>
      </c>
      <c r="B34" s="58" t="s">
        <v>70</v>
      </c>
      <c r="C34" s="70">
        <f>SUM(C35:C37)</f>
        <v>140000</v>
      </c>
      <c r="D34" s="70">
        <f>SUM(D35:D37)</f>
        <v>14326.210000000001</v>
      </c>
      <c r="E34" s="60"/>
      <c r="F34" s="60"/>
      <c r="G34" s="71">
        <f t="shared" si="0"/>
        <v>14326.210000000001</v>
      </c>
      <c r="H34" s="58"/>
    </row>
    <row r="35" spans="1:8" ht="44.25" customHeight="1">
      <c r="A35" s="64" t="s">
        <v>69</v>
      </c>
      <c r="B35" s="64" t="s">
        <v>71</v>
      </c>
      <c r="C35" s="65">
        <v>140000</v>
      </c>
      <c r="D35" s="65">
        <v>14024.94</v>
      </c>
      <c r="E35" s="60"/>
      <c r="F35" s="61"/>
      <c r="G35" s="66">
        <f t="shared" si="0"/>
        <v>14024.94</v>
      </c>
      <c r="H35" s="67">
        <f aca="true" t="shared" si="2" ref="H35:H37">C35-G35</f>
        <v>125975.06</v>
      </c>
    </row>
    <row r="36" spans="1:8" ht="44.25" customHeight="1">
      <c r="A36" s="64" t="s">
        <v>72</v>
      </c>
      <c r="B36" s="64" t="s">
        <v>73</v>
      </c>
      <c r="C36" s="65">
        <v>0</v>
      </c>
      <c r="D36" s="65">
        <v>1.27</v>
      </c>
      <c r="E36" s="60"/>
      <c r="F36" s="61"/>
      <c r="G36" s="66">
        <f t="shared" si="0"/>
        <v>1.27</v>
      </c>
      <c r="H36" s="67">
        <f t="shared" si="2"/>
        <v>-1.27</v>
      </c>
    </row>
    <row r="37" spans="1:8" ht="44.25" customHeight="1">
      <c r="A37" s="64" t="s">
        <v>74</v>
      </c>
      <c r="B37" s="64" t="s">
        <v>75</v>
      </c>
      <c r="C37" s="65">
        <v>0</v>
      </c>
      <c r="D37" s="65">
        <v>300</v>
      </c>
      <c r="E37" s="60"/>
      <c r="F37" s="61"/>
      <c r="G37" s="66">
        <f t="shared" si="0"/>
        <v>300</v>
      </c>
      <c r="H37" s="67">
        <f t="shared" si="2"/>
        <v>-300</v>
      </c>
    </row>
    <row r="38" spans="1:8" ht="80.25" customHeight="1">
      <c r="A38" s="58" t="s">
        <v>76</v>
      </c>
      <c r="B38" s="58" t="s">
        <v>77</v>
      </c>
      <c r="C38" s="70">
        <f>C39</f>
        <v>2605550</v>
      </c>
      <c r="D38" s="70">
        <f>D39</f>
        <v>1872860.4</v>
      </c>
      <c r="E38" s="60"/>
      <c r="F38" s="60"/>
      <c r="G38" s="58"/>
      <c r="H38" s="58"/>
    </row>
    <row r="39" spans="1:8" ht="74.25" customHeight="1">
      <c r="A39" s="64" t="s">
        <v>76</v>
      </c>
      <c r="B39" s="64" t="s">
        <v>78</v>
      </c>
      <c r="C39" s="65">
        <v>2605550</v>
      </c>
      <c r="D39" s="65">
        <v>1872860.4</v>
      </c>
      <c r="E39" s="60"/>
      <c r="F39" s="61"/>
      <c r="G39" s="66">
        <f>D39</f>
        <v>1872860.4</v>
      </c>
      <c r="H39" s="67">
        <f>C39-G39</f>
        <v>732689.6000000001</v>
      </c>
    </row>
    <row r="40" spans="1:8" ht="89.25" customHeight="1">
      <c r="A40" s="64" t="s">
        <v>79</v>
      </c>
      <c r="B40" s="64" t="s">
        <v>80</v>
      </c>
      <c r="C40" s="65">
        <v>0</v>
      </c>
      <c r="D40" s="65">
        <v>146.25</v>
      </c>
      <c r="E40" s="60"/>
      <c r="F40" s="61"/>
      <c r="G40" s="66"/>
      <c r="H40" s="67"/>
    </row>
    <row r="41" spans="1:8" ht="49.5" customHeight="1">
      <c r="A41" s="64" t="s">
        <v>81</v>
      </c>
      <c r="B41" s="64" t="s">
        <v>82</v>
      </c>
      <c r="C41" s="65">
        <v>0</v>
      </c>
      <c r="D41" s="65">
        <v>0</v>
      </c>
      <c r="E41" s="60"/>
      <c r="F41" s="61"/>
      <c r="G41" s="66">
        <f aca="true" t="shared" si="3" ref="G41:G81">D41</f>
        <v>0</v>
      </c>
      <c r="H41" s="67">
        <f aca="true" t="shared" si="4" ref="H41:H42">C41-G41</f>
        <v>0</v>
      </c>
    </row>
    <row r="42" spans="1:8" ht="24" customHeight="1" hidden="1">
      <c r="A42" s="45" t="s">
        <v>83</v>
      </c>
      <c r="B42" s="45" t="s">
        <v>84</v>
      </c>
      <c r="C42" s="51">
        <f>C43</f>
        <v>0</v>
      </c>
      <c r="D42" s="51">
        <f>D43</f>
        <v>0</v>
      </c>
      <c r="E42" s="52"/>
      <c r="F42" s="53"/>
      <c r="G42" s="49">
        <f t="shared" si="3"/>
        <v>0</v>
      </c>
      <c r="H42" s="50">
        <f t="shared" si="4"/>
        <v>0</v>
      </c>
    </row>
    <row r="43" spans="1:8" ht="15" customHeight="1" hidden="1">
      <c r="A43" s="54" t="s">
        <v>83</v>
      </c>
      <c r="B43" s="54" t="s">
        <v>85</v>
      </c>
      <c r="C43" s="55">
        <f>SUM(C44:C47)</f>
        <v>0</v>
      </c>
      <c r="D43" s="55">
        <f>SUM(D44:D47)</f>
        <v>0</v>
      </c>
      <c r="E43" s="52"/>
      <c r="F43" s="53"/>
      <c r="G43" s="56">
        <f t="shared" si="3"/>
        <v>0</v>
      </c>
      <c r="H43" s="50"/>
    </row>
    <row r="44" spans="1:8" ht="30" customHeight="1" hidden="1">
      <c r="A44" s="64" t="s">
        <v>86</v>
      </c>
      <c r="B44" s="64" t="s">
        <v>87</v>
      </c>
      <c r="C44" s="65">
        <v>0</v>
      </c>
      <c r="D44" s="65">
        <v>0</v>
      </c>
      <c r="E44" s="60"/>
      <c r="F44" s="61"/>
      <c r="G44" s="66">
        <f t="shared" si="3"/>
        <v>0</v>
      </c>
      <c r="H44" s="67">
        <f aca="true" t="shared" si="5" ref="H44:H48">C44-G44</f>
        <v>0</v>
      </c>
    </row>
    <row r="45" spans="1:8" ht="42" customHeight="1" hidden="1">
      <c r="A45" s="64" t="s">
        <v>88</v>
      </c>
      <c r="B45" s="64" t="s">
        <v>89</v>
      </c>
      <c r="C45" s="65">
        <v>0</v>
      </c>
      <c r="D45" s="65">
        <v>0</v>
      </c>
      <c r="E45" s="60"/>
      <c r="F45" s="61"/>
      <c r="G45" s="66">
        <f t="shared" si="3"/>
        <v>0</v>
      </c>
      <c r="H45" s="67">
        <f t="shared" si="5"/>
        <v>0</v>
      </c>
    </row>
    <row r="46" spans="1:8" ht="39" customHeight="1" hidden="1">
      <c r="A46" s="64" t="s">
        <v>90</v>
      </c>
      <c r="B46" s="64" t="s">
        <v>91</v>
      </c>
      <c r="C46" s="65">
        <v>0</v>
      </c>
      <c r="D46" s="65">
        <v>0</v>
      </c>
      <c r="E46" s="60"/>
      <c r="F46" s="61"/>
      <c r="G46" s="66">
        <f t="shared" si="3"/>
        <v>0</v>
      </c>
      <c r="H46" s="67">
        <f t="shared" si="5"/>
        <v>0</v>
      </c>
    </row>
    <row r="47" spans="1:8" ht="39" customHeight="1" hidden="1">
      <c r="A47" s="64" t="s">
        <v>92</v>
      </c>
      <c r="B47" s="64" t="s">
        <v>93</v>
      </c>
      <c r="C47" s="65">
        <v>0</v>
      </c>
      <c r="D47" s="65">
        <v>0</v>
      </c>
      <c r="E47" s="60"/>
      <c r="F47" s="61"/>
      <c r="G47" s="66">
        <f t="shared" si="3"/>
        <v>0</v>
      </c>
      <c r="H47" s="67">
        <f t="shared" si="5"/>
        <v>0</v>
      </c>
    </row>
    <row r="48" spans="1:8" ht="24" customHeight="1">
      <c r="A48" s="45" t="s">
        <v>94</v>
      </c>
      <c r="B48" s="45" t="s">
        <v>95</v>
      </c>
      <c r="C48" s="51">
        <f aca="true" t="shared" si="6" ref="C48:C49">C49</f>
        <v>891119</v>
      </c>
      <c r="D48" s="51">
        <f>D49</f>
        <v>891119</v>
      </c>
      <c r="E48" s="52"/>
      <c r="F48" s="53"/>
      <c r="G48" s="49">
        <f t="shared" si="3"/>
        <v>891119</v>
      </c>
      <c r="H48" s="50">
        <f t="shared" si="5"/>
        <v>0</v>
      </c>
    </row>
    <row r="49" spans="1:8" ht="15" customHeight="1">
      <c r="A49" s="54" t="s">
        <v>96</v>
      </c>
      <c r="B49" s="54" t="s">
        <v>97</v>
      </c>
      <c r="C49" s="55">
        <f t="shared" si="6"/>
        <v>891119</v>
      </c>
      <c r="D49" s="55">
        <f>SUM(D50:D53)</f>
        <v>891119</v>
      </c>
      <c r="E49" s="52"/>
      <c r="F49" s="53"/>
      <c r="G49" s="56">
        <f t="shared" si="3"/>
        <v>891119</v>
      </c>
      <c r="H49" s="50"/>
    </row>
    <row r="50" spans="1:8" ht="15.75" customHeight="1">
      <c r="A50" s="64" t="s">
        <v>96</v>
      </c>
      <c r="B50" s="64" t="s">
        <v>98</v>
      </c>
      <c r="C50" s="65">
        <v>891119</v>
      </c>
      <c r="D50" s="65">
        <v>891119</v>
      </c>
      <c r="E50" s="60"/>
      <c r="F50" s="61"/>
      <c r="G50" s="66">
        <f t="shared" si="3"/>
        <v>891119</v>
      </c>
      <c r="H50" s="67">
        <f aca="true" t="shared" si="7" ref="H50:H75">C50-G50</f>
        <v>0</v>
      </c>
    </row>
    <row r="51" spans="1:8" ht="15.75" customHeight="1">
      <c r="A51" s="64" t="s">
        <v>96</v>
      </c>
      <c r="B51" s="64" t="s">
        <v>99</v>
      </c>
      <c r="C51" s="65">
        <v>0</v>
      </c>
      <c r="D51" s="65">
        <v>0</v>
      </c>
      <c r="E51" s="60"/>
      <c r="F51" s="61"/>
      <c r="G51" s="66">
        <f t="shared" si="3"/>
        <v>0</v>
      </c>
      <c r="H51" s="67">
        <f t="shared" si="7"/>
        <v>0</v>
      </c>
    </row>
    <row r="52" spans="1:8" ht="15.75" customHeight="1">
      <c r="A52" s="64" t="s">
        <v>96</v>
      </c>
      <c r="B52" s="64" t="s">
        <v>100</v>
      </c>
      <c r="C52" s="65">
        <v>0</v>
      </c>
      <c r="D52" s="65">
        <v>0</v>
      </c>
      <c r="E52" s="60"/>
      <c r="F52" s="61"/>
      <c r="G52" s="66">
        <f t="shared" si="3"/>
        <v>0</v>
      </c>
      <c r="H52" s="67">
        <f t="shared" si="7"/>
        <v>0</v>
      </c>
    </row>
    <row r="53" spans="1:8" ht="15.75" customHeight="1">
      <c r="A53" s="64" t="s">
        <v>96</v>
      </c>
      <c r="B53" s="64" t="s">
        <v>101</v>
      </c>
      <c r="C53" s="65">
        <v>0</v>
      </c>
      <c r="D53" s="65">
        <v>0</v>
      </c>
      <c r="E53" s="60"/>
      <c r="F53" s="61"/>
      <c r="G53" s="66">
        <f t="shared" si="3"/>
        <v>0</v>
      </c>
      <c r="H53" s="67">
        <f t="shared" si="7"/>
        <v>0</v>
      </c>
    </row>
    <row r="54" spans="1:8" ht="15.75" customHeight="1">
      <c r="A54" s="45" t="s">
        <v>102</v>
      </c>
      <c r="B54" s="45" t="s">
        <v>103</v>
      </c>
      <c r="C54" s="51">
        <f>C55+C59</f>
        <v>3985350</v>
      </c>
      <c r="D54" s="51">
        <f>D55+D59</f>
        <v>1983206.39</v>
      </c>
      <c r="E54" s="52"/>
      <c r="F54" s="53"/>
      <c r="G54" s="49">
        <f t="shared" si="3"/>
        <v>1983206.39</v>
      </c>
      <c r="H54" s="50">
        <f t="shared" si="7"/>
        <v>2002143.61</v>
      </c>
    </row>
    <row r="55" spans="1:8" ht="15.75" customHeight="1">
      <c r="A55" s="54" t="s">
        <v>104</v>
      </c>
      <c r="B55" s="54" t="s">
        <v>105</v>
      </c>
      <c r="C55" s="55">
        <f>C56</f>
        <v>590000</v>
      </c>
      <c r="D55" s="55">
        <f>SUM(D56:D58)</f>
        <v>207149.01</v>
      </c>
      <c r="E55" s="52"/>
      <c r="F55" s="53"/>
      <c r="G55" s="56">
        <f t="shared" si="3"/>
        <v>207149.01</v>
      </c>
      <c r="H55" s="57">
        <f t="shared" si="7"/>
        <v>382850.99</v>
      </c>
    </row>
    <row r="56" spans="1:8" ht="42" customHeight="1">
      <c r="A56" s="64" t="s">
        <v>106</v>
      </c>
      <c r="B56" s="64" t="s">
        <v>107</v>
      </c>
      <c r="C56" s="65">
        <v>590000</v>
      </c>
      <c r="D56" s="65">
        <v>202959.82</v>
      </c>
      <c r="E56" s="60"/>
      <c r="F56" s="61"/>
      <c r="G56" s="66">
        <f t="shared" si="3"/>
        <v>202959.82</v>
      </c>
      <c r="H56" s="67">
        <f t="shared" si="7"/>
        <v>387040.18</v>
      </c>
    </row>
    <row r="57" spans="1:8" ht="40.5" customHeight="1">
      <c r="A57" s="64" t="s">
        <v>108</v>
      </c>
      <c r="B57" s="64" t="s">
        <v>109</v>
      </c>
      <c r="C57" s="65">
        <v>0</v>
      </c>
      <c r="D57" s="65">
        <v>4189.19</v>
      </c>
      <c r="E57" s="60"/>
      <c r="F57" s="61"/>
      <c r="G57" s="66">
        <f t="shared" si="3"/>
        <v>4189.19</v>
      </c>
      <c r="H57" s="67">
        <f t="shared" si="7"/>
        <v>-4189.19</v>
      </c>
    </row>
    <row r="58" spans="1:8" ht="19.5" customHeight="1" hidden="1">
      <c r="A58" s="64" t="s">
        <v>106</v>
      </c>
      <c r="B58" s="64" t="s">
        <v>110</v>
      </c>
      <c r="C58" s="65">
        <v>0</v>
      </c>
      <c r="D58" s="65">
        <v>0</v>
      </c>
      <c r="E58" s="60"/>
      <c r="F58" s="61"/>
      <c r="G58" s="66">
        <f t="shared" si="3"/>
        <v>0</v>
      </c>
      <c r="H58" s="67">
        <f t="shared" si="7"/>
        <v>0</v>
      </c>
    </row>
    <row r="59" spans="1:8" ht="19.5" customHeight="1">
      <c r="A59" s="54" t="s">
        <v>111</v>
      </c>
      <c r="B59" s="54" t="s">
        <v>112</v>
      </c>
      <c r="C59" s="55">
        <f>C67+C71</f>
        <v>3395350</v>
      </c>
      <c r="D59" s="55">
        <f>D60+D64+D67+D71</f>
        <v>1776057.38</v>
      </c>
      <c r="E59" s="52"/>
      <c r="F59" s="53"/>
      <c r="G59" s="56">
        <f t="shared" si="3"/>
        <v>1776057.38</v>
      </c>
      <c r="H59" s="57">
        <f t="shared" si="7"/>
        <v>1619292.62</v>
      </c>
    </row>
    <row r="60" spans="1:8" ht="45.75" customHeight="1" hidden="1">
      <c r="A60" s="58" t="s">
        <v>113</v>
      </c>
      <c r="B60" s="58" t="s">
        <v>114</v>
      </c>
      <c r="C60" s="59">
        <f>SUM(C61:C63)</f>
        <v>0</v>
      </c>
      <c r="D60" s="59">
        <f>SUM(D61:D63)</f>
        <v>0</v>
      </c>
      <c r="E60" s="52"/>
      <c r="F60" s="53"/>
      <c r="G60" s="62">
        <f t="shared" si="3"/>
        <v>0</v>
      </c>
      <c r="H60" s="63">
        <f t="shared" si="7"/>
        <v>0</v>
      </c>
    </row>
    <row r="61" spans="1:8" ht="67.5" customHeight="1" hidden="1">
      <c r="A61" s="68" t="s">
        <v>115</v>
      </c>
      <c r="B61" s="68" t="s">
        <v>116</v>
      </c>
      <c r="C61" s="69">
        <v>0</v>
      </c>
      <c r="D61" s="69">
        <v>0</v>
      </c>
      <c r="E61" s="52"/>
      <c r="F61" s="53"/>
      <c r="G61" s="47">
        <f t="shared" si="3"/>
        <v>0</v>
      </c>
      <c r="H61" s="67">
        <f t="shared" si="7"/>
        <v>0</v>
      </c>
    </row>
    <row r="62" spans="1:8" ht="67.5" customHeight="1" hidden="1">
      <c r="A62" s="68" t="s">
        <v>115</v>
      </c>
      <c r="B62" s="68" t="s">
        <v>117</v>
      </c>
      <c r="C62" s="69">
        <v>0</v>
      </c>
      <c r="D62" s="69">
        <v>0</v>
      </c>
      <c r="E62" s="52"/>
      <c r="F62" s="53"/>
      <c r="G62" s="47">
        <f t="shared" si="3"/>
        <v>0</v>
      </c>
      <c r="H62" s="67">
        <f t="shared" si="7"/>
        <v>0</v>
      </c>
    </row>
    <row r="63" spans="1:8" ht="67.5" customHeight="1" hidden="1">
      <c r="A63" s="68" t="s">
        <v>115</v>
      </c>
      <c r="B63" s="68" t="s">
        <v>118</v>
      </c>
      <c r="C63" s="69">
        <v>0</v>
      </c>
      <c r="D63" s="69">
        <v>0</v>
      </c>
      <c r="E63" s="52"/>
      <c r="F63" s="53"/>
      <c r="G63" s="47">
        <f t="shared" si="3"/>
        <v>0</v>
      </c>
      <c r="H63" s="67">
        <f t="shared" si="7"/>
        <v>0</v>
      </c>
    </row>
    <row r="64" spans="1:8" ht="47.25" customHeight="1" hidden="1">
      <c r="A64" s="58" t="s">
        <v>119</v>
      </c>
      <c r="B64" s="58" t="s">
        <v>120</v>
      </c>
      <c r="C64" s="59">
        <f>C65+C66</f>
        <v>0</v>
      </c>
      <c r="D64" s="59">
        <f>SUM(D65:D66)</f>
        <v>0</v>
      </c>
      <c r="E64" s="52"/>
      <c r="F64" s="53"/>
      <c r="G64" s="62">
        <f t="shared" si="3"/>
        <v>0</v>
      </c>
      <c r="H64" s="63">
        <f t="shared" si="7"/>
        <v>0</v>
      </c>
    </row>
    <row r="65" spans="1:8" ht="72" customHeight="1" hidden="1">
      <c r="A65" s="68" t="s">
        <v>121</v>
      </c>
      <c r="B65" s="68" t="s">
        <v>122</v>
      </c>
      <c r="C65" s="69">
        <v>0</v>
      </c>
      <c r="D65" s="69">
        <v>0</v>
      </c>
      <c r="E65" s="52"/>
      <c r="F65" s="53"/>
      <c r="G65" s="47">
        <f t="shared" si="3"/>
        <v>0</v>
      </c>
      <c r="H65" s="67">
        <f t="shared" si="7"/>
        <v>0</v>
      </c>
    </row>
    <row r="66" spans="1:8" ht="72" customHeight="1" hidden="1">
      <c r="A66" s="68" t="s">
        <v>121</v>
      </c>
      <c r="B66" s="68" t="s">
        <v>123</v>
      </c>
      <c r="C66" s="69">
        <v>0</v>
      </c>
      <c r="D66" s="69">
        <v>0</v>
      </c>
      <c r="E66" s="52"/>
      <c r="F66" s="53"/>
      <c r="G66" s="47">
        <f t="shared" si="3"/>
        <v>0</v>
      </c>
      <c r="H66" s="67">
        <f t="shared" si="7"/>
        <v>0</v>
      </c>
    </row>
    <row r="67" spans="1:8" ht="23.25" customHeight="1">
      <c r="A67" s="58" t="s">
        <v>124</v>
      </c>
      <c r="B67" s="58" t="s">
        <v>125</v>
      </c>
      <c r="C67" s="59">
        <f>C68+C70+C69</f>
        <v>2618100</v>
      </c>
      <c r="D67" s="59">
        <f>D68+D70+D69</f>
        <v>1068346.06</v>
      </c>
      <c r="E67" s="52"/>
      <c r="F67" s="53"/>
      <c r="G67" s="62">
        <f t="shared" si="3"/>
        <v>1068346.06</v>
      </c>
      <c r="H67" s="63">
        <f t="shared" si="7"/>
        <v>1549753.94</v>
      </c>
    </row>
    <row r="68" spans="1:8" ht="51" customHeight="1">
      <c r="A68" s="68" t="s">
        <v>126</v>
      </c>
      <c r="B68" s="68" t="s">
        <v>127</v>
      </c>
      <c r="C68" s="69">
        <v>2618100</v>
      </c>
      <c r="D68" s="69">
        <v>1033656.8</v>
      </c>
      <c r="E68" s="52"/>
      <c r="F68" s="53"/>
      <c r="G68" s="47">
        <f t="shared" si="3"/>
        <v>1033656.8</v>
      </c>
      <c r="H68" s="67">
        <f t="shared" si="7"/>
        <v>1584443.2</v>
      </c>
    </row>
    <row r="69" spans="1:8" ht="48.75" customHeight="1">
      <c r="A69" s="68" t="s">
        <v>128</v>
      </c>
      <c r="B69" s="68" t="s">
        <v>129</v>
      </c>
      <c r="C69" s="69">
        <v>0</v>
      </c>
      <c r="D69" s="69">
        <v>34689.26</v>
      </c>
      <c r="E69" s="52"/>
      <c r="F69" s="53"/>
      <c r="G69" s="47">
        <f t="shared" si="3"/>
        <v>34689.26</v>
      </c>
      <c r="H69" s="67">
        <f t="shared" si="7"/>
        <v>-34689.26</v>
      </c>
    </row>
    <row r="70" spans="1:8" ht="51" customHeight="1" hidden="1">
      <c r="A70" s="68" t="s">
        <v>126</v>
      </c>
      <c r="B70" s="68" t="s">
        <v>130</v>
      </c>
      <c r="C70" s="69">
        <v>0</v>
      </c>
      <c r="D70" s="69">
        <v>0</v>
      </c>
      <c r="E70" s="52"/>
      <c r="F70" s="53"/>
      <c r="G70" s="47">
        <f t="shared" si="3"/>
        <v>0</v>
      </c>
      <c r="H70" s="67">
        <f t="shared" si="7"/>
        <v>0</v>
      </c>
    </row>
    <row r="71" spans="1:8" ht="23.25" customHeight="1">
      <c r="A71" s="58" t="s">
        <v>131</v>
      </c>
      <c r="B71" s="58" t="s">
        <v>132</v>
      </c>
      <c r="C71" s="59">
        <f>SUM(C72:C75)</f>
        <v>777250</v>
      </c>
      <c r="D71" s="59">
        <f>SUM(D72:D75)</f>
        <v>707711.32</v>
      </c>
      <c r="E71" s="52"/>
      <c r="F71" s="53"/>
      <c r="G71" s="62">
        <f t="shared" si="3"/>
        <v>707711.32</v>
      </c>
      <c r="H71" s="63">
        <f t="shared" si="7"/>
        <v>69538.68000000005</v>
      </c>
    </row>
    <row r="72" spans="1:8" ht="33" customHeight="1">
      <c r="A72" s="68" t="s">
        <v>133</v>
      </c>
      <c r="B72" s="68" t="s">
        <v>134</v>
      </c>
      <c r="C72" s="69">
        <v>777250</v>
      </c>
      <c r="D72" s="69">
        <v>689834.23</v>
      </c>
      <c r="E72" s="52"/>
      <c r="F72" s="53"/>
      <c r="G72" s="47">
        <f t="shared" si="3"/>
        <v>689834.23</v>
      </c>
      <c r="H72" s="67">
        <f t="shared" si="7"/>
        <v>87415.77000000002</v>
      </c>
    </row>
    <row r="73" spans="1:8" ht="36.75" customHeight="1">
      <c r="A73" s="68" t="s">
        <v>135</v>
      </c>
      <c r="B73" s="68" t="s">
        <v>136</v>
      </c>
      <c r="C73" s="69">
        <v>0</v>
      </c>
      <c r="D73" s="69">
        <v>17877.09</v>
      </c>
      <c r="E73" s="52"/>
      <c r="F73" s="53"/>
      <c r="G73" s="47">
        <f t="shared" si="3"/>
        <v>17877.09</v>
      </c>
      <c r="H73" s="67">
        <f t="shared" si="7"/>
        <v>-17877.09</v>
      </c>
    </row>
    <row r="74" spans="1:8" ht="33" customHeight="1" hidden="1">
      <c r="A74" s="68" t="s">
        <v>133</v>
      </c>
      <c r="B74" s="68" t="s">
        <v>137</v>
      </c>
      <c r="C74" s="69">
        <v>0</v>
      </c>
      <c r="D74" s="69">
        <v>0</v>
      </c>
      <c r="E74" s="52"/>
      <c r="F74" s="53"/>
      <c r="G74" s="47">
        <f t="shared" si="3"/>
        <v>0</v>
      </c>
      <c r="H74" s="67">
        <f t="shared" si="7"/>
        <v>0</v>
      </c>
    </row>
    <row r="75" spans="1:8" ht="7.5" customHeight="1" hidden="1">
      <c r="A75" s="68" t="s">
        <v>133</v>
      </c>
      <c r="B75" s="68" t="s">
        <v>138</v>
      </c>
      <c r="C75" s="69">
        <v>0</v>
      </c>
      <c r="D75" s="69">
        <v>0</v>
      </c>
      <c r="E75" s="52"/>
      <c r="F75" s="53"/>
      <c r="G75" s="47">
        <f t="shared" si="3"/>
        <v>0</v>
      </c>
      <c r="H75" s="67">
        <f t="shared" si="7"/>
        <v>0</v>
      </c>
    </row>
    <row r="76" spans="1:8" ht="22.5" customHeight="1">
      <c r="A76" s="72" t="s">
        <v>139</v>
      </c>
      <c r="B76" s="73" t="s">
        <v>140</v>
      </c>
      <c r="C76" s="74">
        <f>C77</f>
        <v>0</v>
      </c>
      <c r="D76" s="74">
        <f aca="true" t="shared" si="8" ref="D76:D77">D77</f>
        <v>0</v>
      </c>
      <c r="E76" s="75"/>
      <c r="F76" s="75"/>
      <c r="G76" s="74">
        <f t="shared" si="3"/>
        <v>0</v>
      </c>
      <c r="H76" s="74">
        <f aca="true" t="shared" si="9" ref="H76:H78">C76-D76</f>
        <v>0</v>
      </c>
    </row>
    <row r="77" spans="1:8" ht="30" customHeight="1">
      <c r="A77" s="58" t="s">
        <v>141</v>
      </c>
      <c r="B77" s="58" t="s">
        <v>142</v>
      </c>
      <c r="C77" s="59">
        <v>0</v>
      </c>
      <c r="D77" s="59">
        <f t="shared" si="8"/>
        <v>0</v>
      </c>
      <c r="E77" s="60"/>
      <c r="F77" s="61"/>
      <c r="G77" s="62">
        <f t="shared" si="3"/>
        <v>0</v>
      </c>
      <c r="H77" s="76">
        <f t="shared" si="9"/>
        <v>0</v>
      </c>
    </row>
    <row r="78" spans="1:8" ht="30" customHeight="1">
      <c r="A78" s="68" t="s">
        <v>141</v>
      </c>
      <c r="B78" s="68" t="s">
        <v>143</v>
      </c>
      <c r="C78" s="69">
        <v>0</v>
      </c>
      <c r="D78" s="69">
        <v>0</v>
      </c>
      <c r="E78" s="52"/>
      <c r="F78" s="53"/>
      <c r="G78" s="47">
        <f t="shared" si="3"/>
        <v>0</v>
      </c>
      <c r="H78" s="67">
        <f t="shared" si="9"/>
        <v>0</v>
      </c>
    </row>
    <row r="79" spans="1:8" ht="32.25" customHeight="1" hidden="1">
      <c r="A79" s="68" t="s">
        <v>141</v>
      </c>
      <c r="B79" s="68" t="s">
        <v>144</v>
      </c>
      <c r="C79" s="69">
        <v>0</v>
      </c>
      <c r="D79" s="69">
        <v>0</v>
      </c>
      <c r="E79" s="52"/>
      <c r="F79" s="53"/>
      <c r="G79" s="47">
        <f t="shared" si="3"/>
        <v>0</v>
      </c>
      <c r="H79" s="67"/>
    </row>
    <row r="80" spans="1:8" ht="38.25" customHeight="1" hidden="1">
      <c r="A80" s="45" t="s">
        <v>145</v>
      </c>
      <c r="B80" s="45" t="s">
        <v>146</v>
      </c>
      <c r="C80" s="51">
        <f aca="true" t="shared" si="10" ref="C80:C81">C81</f>
        <v>0</v>
      </c>
      <c r="D80" s="51">
        <f aca="true" t="shared" si="11" ref="D80:D81">D81</f>
        <v>0</v>
      </c>
      <c r="E80" s="52"/>
      <c r="F80" s="53"/>
      <c r="G80" s="49">
        <f t="shared" si="3"/>
        <v>0</v>
      </c>
      <c r="H80" s="50">
        <f aca="true" t="shared" si="12" ref="H80:H81">C80-G80</f>
        <v>0</v>
      </c>
    </row>
    <row r="81" spans="1:8" ht="19.5" customHeight="1" hidden="1">
      <c r="A81" s="54" t="s">
        <v>102</v>
      </c>
      <c r="B81" s="54" t="s">
        <v>147</v>
      </c>
      <c r="C81" s="55">
        <f t="shared" si="10"/>
        <v>0</v>
      </c>
      <c r="D81" s="55">
        <f t="shared" si="11"/>
        <v>0</v>
      </c>
      <c r="E81" s="52"/>
      <c r="F81" s="53"/>
      <c r="G81" s="56">
        <f t="shared" si="3"/>
        <v>0</v>
      </c>
      <c r="H81" s="57">
        <f t="shared" si="12"/>
        <v>0</v>
      </c>
    </row>
    <row r="82" spans="1:8" ht="19.5" customHeight="1" hidden="1">
      <c r="A82" s="54" t="s">
        <v>148</v>
      </c>
      <c r="B82" s="54" t="s">
        <v>149</v>
      </c>
      <c r="C82" s="55">
        <f>C84</f>
        <v>0</v>
      </c>
      <c r="D82" s="55">
        <f>D83+D84</f>
        <v>0</v>
      </c>
      <c r="E82" s="52"/>
      <c r="F82" s="53"/>
      <c r="G82" s="56">
        <f>G83</f>
        <v>0</v>
      </c>
      <c r="H82" s="57">
        <f>H83</f>
        <v>0</v>
      </c>
    </row>
    <row r="83" spans="1:8" ht="34.5" customHeight="1" hidden="1">
      <c r="A83" s="64" t="s">
        <v>150</v>
      </c>
      <c r="B83" s="64" t="s">
        <v>151</v>
      </c>
      <c r="C83" s="65">
        <v>0</v>
      </c>
      <c r="D83" s="65">
        <v>0</v>
      </c>
      <c r="E83" s="60"/>
      <c r="F83" s="61"/>
      <c r="G83" s="66">
        <f>D83</f>
        <v>0</v>
      </c>
      <c r="H83" s="67">
        <f>C83-G83</f>
        <v>0</v>
      </c>
    </row>
    <row r="84" spans="1:8" ht="34.5" customHeight="1" hidden="1">
      <c r="A84" s="64" t="s">
        <v>150</v>
      </c>
      <c r="B84" s="64" t="s">
        <v>152</v>
      </c>
      <c r="C84" s="65">
        <v>0</v>
      </c>
      <c r="D84" s="65">
        <v>0</v>
      </c>
      <c r="E84" s="60"/>
      <c r="F84" s="61"/>
      <c r="G84" s="66"/>
      <c r="H84" s="67"/>
    </row>
    <row r="85" spans="1:8" ht="36.75" customHeight="1">
      <c r="A85" s="45" t="s">
        <v>153</v>
      </c>
      <c r="B85" s="45" t="s">
        <v>154</v>
      </c>
      <c r="C85" s="51">
        <f>C86</f>
        <v>0</v>
      </c>
      <c r="D85" s="51">
        <f>D86</f>
        <v>1212.25</v>
      </c>
      <c r="E85" s="52"/>
      <c r="F85" s="53"/>
      <c r="G85" s="49">
        <f aca="true" t="shared" si="13" ref="G85:G104">D85</f>
        <v>1212.25</v>
      </c>
      <c r="H85" s="50">
        <f aca="true" t="shared" si="14" ref="H85:H96">C85-G85</f>
        <v>-1212.25</v>
      </c>
    </row>
    <row r="86" spans="1:8" ht="34.5" customHeight="1">
      <c r="A86" s="54" t="s">
        <v>155</v>
      </c>
      <c r="B86" s="54" t="s">
        <v>156</v>
      </c>
      <c r="C86" s="55">
        <f>C89+C92+C87</f>
        <v>0</v>
      </c>
      <c r="D86" s="55">
        <f>D89+D92+D87</f>
        <v>1212.25</v>
      </c>
      <c r="E86" s="52"/>
      <c r="F86" s="53"/>
      <c r="G86" s="56">
        <f t="shared" si="13"/>
        <v>1212.25</v>
      </c>
      <c r="H86" s="57">
        <f t="shared" si="14"/>
        <v>-1212.25</v>
      </c>
    </row>
    <row r="87" spans="1:8" ht="58.5" customHeight="1">
      <c r="A87" s="58" t="s">
        <v>157</v>
      </c>
      <c r="B87" s="58" t="s">
        <v>158</v>
      </c>
      <c r="C87" s="59">
        <f>C88</f>
        <v>0</v>
      </c>
      <c r="D87" s="59">
        <f>D88</f>
        <v>1212.25</v>
      </c>
      <c r="E87" s="52"/>
      <c r="F87" s="53"/>
      <c r="G87" s="62">
        <f t="shared" si="13"/>
        <v>1212.25</v>
      </c>
      <c r="H87" s="63">
        <f t="shared" si="14"/>
        <v>-1212.25</v>
      </c>
    </row>
    <row r="88" spans="1:8" ht="51.75" customHeight="1">
      <c r="A88" s="68" t="s">
        <v>159</v>
      </c>
      <c r="B88" s="68" t="s">
        <v>160</v>
      </c>
      <c r="C88" s="69">
        <v>0</v>
      </c>
      <c r="D88" s="69">
        <v>1212.25</v>
      </c>
      <c r="E88" s="52"/>
      <c r="F88" s="53"/>
      <c r="G88" s="47">
        <f t="shared" si="13"/>
        <v>1212.25</v>
      </c>
      <c r="H88" s="67">
        <f t="shared" si="14"/>
        <v>-1212.25</v>
      </c>
    </row>
    <row r="89" spans="1:8" ht="58.5" customHeight="1" hidden="1">
      <c r="A89" s="58" t="s">
        <v>161</v>
      </c>
      <c r="B89" s="58" t="s">
        <v>162</v>
      </c>
      <c r="C89" s="59">
        <f>C90</f>
        <v>0</v>
      </c>
      <c r="D89" s="59">
        <f>D90</f>
        <v>0</v>
      </c>
      <c r="E89" s="52"/>
      <c r="F89" s="53"/>
      <c r="G89" s="62">
        <f t="shared" si="13"/>
        <v>0</v>
      </c>
      <c r="H89" s="63">
        <f t="shared" si="14"/>
        <v>0</v>
      </c>
    </row>
    <row r="90" spans="1:8" ht="63" customHeight="1" hidden="1">
      <c r="A90" s="68" t="s">
        <v>161</v>
      </c>
      <c r="B90" s="68" t="s">
        <v>162</v>
      </c>
      <c r="C90" s="69">
        <v>0</v>
      </c>
      <c r="D90" s="69">
        <v>0</v>
      </c>
      <c r="E90" s="52"/>
      <c r="F90" s="53"/>
      <c r="G90" s="47">
        <f t="shared" si="13"/>
        <v>0</v>
      </c>
      <c r="H90" s="67">
        <f t="shared" si="14"/>
        <v>0</v>
      </c>
    </row>
    <row r="91" spans="1:8" ht="60" customHeight="1" hidden="1">
      <c r="A91" s="68" t="s">
        <v>161</v>
      </c>
      <c r="B91" s="68" t="s">
        <v>163</v>
      </c>
      <c r="C91" s="69">
        <v>0</v>
      </c>
      <c r="D91" s="69">
        <v>0</v>
      </c>
      <c r="E91" s="52"/>
      <c r="F91" s="53"/>
      <c r="G91" s="47">
        <f t="shared" si="13"/>
        <v>0</v>
      </c>
      <c r="H91" s="67">
        <f t="shared" si="14"/>
        <v>0</v>
      </c>
    </row>
    <row r="92" spans="1:8" ht="90.75" customHeight="1">
      <c r="A92" s="58" t="s">
        <v>164</v>
      </c>
      <c r="B92" s="58" t="s">
        <v>165</v>
      </c>
      <c r="C92" s="59">
        <f>C93</f>
        <v>0</v>
      </c>
      <c r="D92" s="59">
        <f>D93</f>
        <v>0</v>
      </c>
      <c r="E92" s="52"/>
      <c r="F92" s="53"/>
      <c r="G92" s="62">
        <f t="shared" si="13"/>
        <v>0</v>
      </c>
      <c r="H92" s="63">
        <f t="shared" si="14"/>
        <v>0</v>
      </c>
    </row>
    <row r="93" spans="1:8" ht="50.25" customHeight="1">
      <c r="A93" s="68" t="s">
        <v>166</v>
      </c>
      <c r="B93" s="68" t="s">
        <v>167</v>
      </c>
      <c r="C93" s="69">
        <v>0</v>
      </c>
      <c r="D93" s="69">
        <v>0</v>
      </c>
      <c r="E93" s="52"/>
      <c r="F93" s="53"/>
      <c r="G93" s="47">
        <f t="shared" si="13"/>
        <v>0</v>
      </c>
      <c r="H93" s="67">
        <f t="shared" si="14"/>
        <v>0</v>
      </c>
    </row>
    <row r="94" spans="1:8" ht="30.75" customHeight="1" hidden="1">
      <c r="A94" s="45" t="s">
        <v>168</v>
      </c>
      <c r="B94" s="45" t="s">
        <v>169</v>
      </c>
      <c r="C94" s="77">
        <f>C95+C96</f>
        <v>0</v>
      </c>
      <c r="D94" s="78">
        <f>D95+D96</f>
        <v>0</v>
      </c>
      <c r="E94" s="52"/>
      <c r="F94" s="52"/>
      <c r="G94" s="79">
        <f t="shared" si="13"/>
        <v>0</v>
      </c>
      <c r="H94" s="79">
        <f t="shared" si="14"/>
        <v>0</v>
      </c>
    </row>
    <row r="95" spans="1:8" ht="21.75" customHeight="1" hidden="1">
      <c r="A95" s="68" t="s">
        <v>170</v>
      </c>
      <c r="B95" s="68" t="s">
        <v>171</v>
      </c>
      <c r="C95" s="69">
        <v>0</v>
      </c>
      <c r="D95" s="69">
        <v>0</v>
      </c>
      <c r="E95" s="52"/>
      <c r="F95" s="53"/>
      <c r="G95" s="47">
        <f t="shared" si="13"/>
        <v>0</v>
      </c>
      <c r="H95" s="67">
        <f t="shared" si="14"/>
        <v>0</v>
      </c>
    </row>
    <row r="96" spans="1:8" ht="30.75" customHeight="1" hidden="1">
      <c r="A96" s="68" t="s">
        <v>172</v>
      </c>
      <c r="B96" s="68" t="s">
        <v>173</v>
      </c>
      <c r="C96" s="69">
        <v>0</v>
      </c>
      <c r="D96" s="69">
        <v>0</v>
      </c>
      <c r="E96" s="52"/>
      <c r="F96" s="53"/>
      <c r="G96" s="47">
        <f t="shared" si="13"/>
        <v>0</v>
      </c>
      <c r="H96" s="67">
        <f t="shared" si="14"/>
        <v>0</v>
      </c>
    </row>
    <row r="97" spans="1:8" ht="54" customHeight="1" hidden="1">
      <c r="A97" s="45" t="s">
        <v>174</v>
      </c>
      <c r="B97" s="45" t="s">
        <v>175</v>
      </c>
      <c r="C97" s="77">
        <f>C98+C99</f>
        <v>0</v>
      </c>
      <c r="D97" s="78">
        <f>D98+D99</f>
        <v>0</v>
      </c>
      <c r="E97" s="52"/>
      <c r="F97" s="53"/>
      <c r="G97" s="79">
        <f t="shared" si="13"/>
        <v>0</v>
      </c>
      <c r="H97" s="79">
        <f aca="true" t="shared" si="15" ref="H97:H99">C97-D97</f>
        <v>0</v>
      </c>
    </row>
    <row r="98" spans="1:8" ht="19.5" customHeight="1" hidden="1">
      <c r="A98" s="68" t="s">
        <v>174</v>
      </c>
      <c r="B98" s="68" t="s">
        <v>176</v>
      </c>
      <c r="C98" s="69">
        <v>0</v>
      </c>
      <c r="D98" s="69">
        <v>0</v>
      </c>
      <c r="E98" s="52"/>
      <c r="F98" s="53"/>
      <c r="G98" s="47">
        <f t="shared" si="13"/>
        <v>0</v>
      </c>
      <c r="H98" s="67">
        <f t="shared" si="15"/>
        <v>0</v>
      </c>
    </row>
    <row r="99" spans="1:8" ht="19.5" customHeight="1" hidden="1">
      <c r="A99" s="68" t="s">
        <v>177</v>
      </c>
      <c r="B99" s="68" t="s">
        <v>178</v>
      </c>
      <c r="C99" s="69">
        <v>0</v>
      </c>
      <c r="D99" s="69">
        <v>0</v>
      </c>
      <c r="E99" s="52"/>
      <c r="F99" s="53"/>
      <c r="G99" s="47">
        <f t="shared" si="13"/>
        <v>0</v>
      </c>
      <c r="H99" s="67">
        <f t="shared" si="15"/>
        <v>0</v>
      </c>
    </row>
    <row r="100" spans="1:8" ht="19.5" customHeight="1">
      <c r="A100" s="45" t="s">
        <v>179</v>
      </c>
      <c r="B100" s="45" t="s">
        <v>180</v>
      </c>
      <c r="C100" s="51">
        <f>C105</f>
        <v>2100</v>
      </c>
      <c r="D100" s="51">
        <f>D103+D105+D101</f>
        <v>3000</v>
      </c>
      <c r="E100" s="52"/>
      <c r="F100" s="53"/>
      <c r="G100" s="49">
        <f t="shared" si="13"/>
        <v>3000</v>
      </c>
      <c r="H100" s="50">
        <f aca="true" t="shared" si="16" ref="H100:H104">C100-G100</f>
        <v>-900</v>
      </c>
    </row>
    <row r="101" spans="1:8" ht="51" customHeight="1">
      <c r="A101" s="54" t="s">
        <v>181</v>
      </c>
      <c r="B101" s="54" t="s">
        <v>182</v>
      </c>
      <c r="C101" s="55">
        <f>C102</f>
        <v>0</v>
      </c>
      <c r="D101" s="55">
        <f>D102</f>
        <v>0</v>
      </c>
      <c r="E101" s="52"/>
      <c r="F101" s="53"/>
      <c r="G101" s="56">
        <f t="shared" si="13"/>
        <v>0</v>
      </c>
      <c r="H101" s="57">
        <f t="shared" si="16"/>
        <v>0</v>
      </c>
    </row>
    <row r="102" spans="1:8" ht="51.75" customHeight="1">
      <c r="A102" s="64" t="s">
        <v>181</v>
      </c>
      <c r="B102" s="64" t="s">
        <v>183</v>
      </c>
      <c r="C102" s="65">
        <v>0</v>
      </c>
      <c r="D102" s="65">
        <v>0</v>
      </c>
      <c r="E102" s="60"/>
      <c r="F102" s="61"/>
      <c r="G102" s="66">
        <f t="shared" si="13"/>
        <v>0</v>
      </c>
      <c r="H102" s="67">
        <f t="shared" si="16"/>
        <v>0</v>
      </c>
    </row>
    <row r="103" spans="1:8" ht="40.5" customHeight="1">
      <c r="A103" s="54" t="s">
        <v>184</v>
      </c>
      <c r="B103" s="54" t="s">
        <v>185</v>
      </c>
      <c r="C103" s="55">
        <f>C104</f>
        <v>0</v>
      </c>
      <c r="D103" s="55">
        <f>D104</f>
        <v>3000</v>
      </c>
      <c r="E103" s="52"/>
      <c r="F103" s="53"/>
      <c r="G103" s="56">
        <f t="shared" si="13"/>
        <v>3000</v>
      </c>
      <c r="H103" s="57">
        <f t="shared" si="16"/>
        <v>-3000</v>
      </c>
    </row>
    <row r="104" spans="1:8" ht="39.75" customHeight="1">
      <c r="A104" s="64" t="s">
        <v>184</v>
      </c>
      <c r="B104" s="64" t="s">
        <v>186</v>
      </c>
      <c r="C104" s="65">
        <v>0</v>
      </c>
      <c r="D104" s="65">
        <v>3000</v>
      </c>
      <c r="E104" s="60"/>
      <c r="F104" s="61"/>
      <c r="G104" s="66">
        <f t="shared" si="13"/>
        <v>3000</v>
      </c>
      <c r="H104" s="67">
        <f t="shared" si="16"/>
        <v>-3000</v>
      </c>
    </row>
    <row r="105" spans="1:8" ht="21.75" customHeight="1">
      <c r="A105" s="64" t="s">
        <v>187</v>
      </c>
      <c r="B105" s="64" t="s">
        <v>188</v>
      </c>
      <c r="C105" s="65">
        <v>2100</v>
      </c>
      <c r="D105" s="65">
        <f>D106</f>
        <v>0</v>
      </c>
      <c r="E105" s="60"/>
      <c r="F105" s="61"/>
      <c r="G105" s="66"/>
      <c r="H105" s="67"/>
    </row>
    <row r="106" spans="1:8" ht="29.25" customHeight="1" hidden="1">
      <c r="A106" s="64" t="s">
        <v>189</v>
      </c>
      <c r="B106" s="64" t="s">
        <v>190</v>
      </c>
      <c r="C106" s="65"/>
      <c r="D106" s="65"/>
      <c r="E106" s="60"/>
      <c r="F106" s="61"/>
      <c r="G106" s="66"/>
      <c r="H106" s="67"/>
    </row>
    <row r="107" spans="1:8" ht="30.75" customHeight="1" hidden="1">
      <c r="A107" s="45" t="s">
        <v>191</v>
      </c>
      <c r="B107" s="45" t="s">
        <v>192</v>
      </c>
      <c r="C107" s="51">
        <f aca="true" t="shared" si="17" ref="C107:C108">C108</f>
        <v>0</v>
      </c>
      <c r="D107" s="51">
        <f aca="true" t="shared" si="18" ref="D107:D108">D108</f>
        <v>0</v>
      </c>
      <c r="E107" s="52"/>
      <c r="F107" s="53"/>
      <c r="G107" s="49">
        <f aca="true" t="shared" si="19" ref="G107:G121">D107</f>
        <v>0</v>
      </c>
      <c r="H107" s="50">
        <f aca="true" t="shared" si="20" ref="H107:H121">C107-G107</f>
        <v>0</v>
      </c>
    </row>
    <row r="108" spans="1:8" ht="30.75" customHeight="1" hidden="1">
      <c r="A108" s="54" t="s">
        <v>191</v>
      </c>
      <c r="B108" s="54" t="s">
        <v>193</v>
      </c>
      <c r="C108" s="55">
        <f t="shared" si="17"/>
        <v>0</v>
      </c>
      <c r="D108" s="55">
        <f t="shared" si="18"/>
        <v>0</v>
      </c>
      <c r="E108" s="52"/>
      <c r="F108" s="53"/>
      <c r="G108" s="56">
        <f t="shared" si="19"/>
        <v>0</v>
      </c>
      <c r="H108" s="57">
        <f t="shared" si="20"/>
        <v>0</v>
      </c>
    </row>
    <row r="109" spans="1:8" ht="29.25" customHeight="1" hidden="1">
      <c r="A109" s="64" t="s">
        <v>191</v>
      </c>
      <c r="B109" s="64" t="s">
        <v>194</v>
      </c>
      <c r="C109" s="65">
        <v>0</v>
      </c>
      <c r="D109" s="65">
        <v>0</v>
      </c>
      <c r="E109" s="60"/>
      <c r="F109" s="61"/>
      <c r="G109" s="66">
        <f t="shared" si="19"/>
        <v>0</v>
      </c>
      <c r="H109" s="67">
        <f t="shared" si="20"/>
        <v>0</v>
      </c>
    </row>
    <row r="110" spans="1:8" ht="19.5" customHeight="1">
      <c r="A110" s="45" t="s">
        <v>195</v>
      </c>
      <c r="B110" s="45" t="s">
        <v>196</v>
      </c>
      <c r="C110" s="51">
        <f>C111</f>
        <v>0</v>
      </c>
      <c r="D110" s="51">
        <f>D111</f>
        <v>-927.09</v>
      </c>
      <c r="E110" s="52"/>
      <c r="F110" s="53"/>
      <c r="G110" s="49">
        <f t="shared" si="19"/>
        <v>-927.09</v>
      </c>
      <c r="H110" s="50">
        <f t="shared" si="20"/>
        <v>927.09</v>
      </c>
    </row>
    <row r="111" spans="1:8" ht="15" customHeight="1">
      <c r="A111" s="54" t="s">
        <v>197</v>
      </c>
      <c r="B111" s="54" t="s">
        <v>198</v>
      </c>
      <c r="C111" s="55">
        <f>SUM(C112:C113)</f>
        <v>0</v>
      </c>
      <c r="D111" s="55">
        <f>SUM(D112:D113)</f>
        <v>-927.09</v>
      </c>
      <c r="E111" s="52"/>
      <c r="F111" s="53"/>
      <c r="G111" s="56">
        <f t="shared" si="19"/>
        <v>-927.09</v>
      </c>
      <c r="H111" s="57">
        <f t="shared" si="20"/>
        <v>927.09</v>
      </c>
    </row>
    <row r="112" spans="1:8" ht="22.5" customHeight="1">
      <c r="A112" s="64" t="s">
        <v>199</v>
      </c>
      <c r="B112" s="64" t="s">
        <v>200</v>
      </c>
      <c r="C112" s="65">
        <v>0</v>
      </c>
      <c r="D112" s="65">
        <v>-927.09</v>
      </c>
      <c r="E112" s="60"/>
      <c r="F112" s="61"/>
      <c r="G112" s="66">
        <f t="shared" si="19"/>
        <v>-927.09</v>
      </c>
      <c r="H112" s="67">
        <f t="shared" si="20"/>
        <v>927.09</v>
      </c>
    </row>
    <row r="113" spans="1:8" ht="24" customHeight="1">
      <c r="A113" s="64" t="s">
        <v>201</v>
      </c>
      <c r="B113" s="64" t="s">
        <v>202</v>
      </c>
      <c r="C113" s="65">
        <v>0</v>
      </c>
      <c r="D113" s="65">
        <v>0</v>
      </c>
      <c r="E113" s="60"/>
      <c r="F113" s="61"/>
      <c r="G113" s="66">
        <f t="shared" si="19"/>
        <v>0</v>
      </c>
      <c r="H113" s="67">
        <f t="shared" si="20"/>
        <v>0</v>
      </c>
    </row>
    <row r="114" spans="1:8" ht="15" customHeight="1">
      <c r="A114" s="45" t="s">
        <v>203</v>
      </c>
      <c r="B114" s="45" t="s">
        <v>204</v>
      </c>
      <c r="C114" s="51">
        <f>C115+C132+C135+C138</f>
        <v>2152000</v>
      </c>
      <c r="D114" s="51">
        <f>D115+D132+D135+D138</f>
        <v>1632754.74</v>
      </c>
      <c r="E114" s="52"/>
      <c r="F114" s="53"/>
      <c r="G114" s="49">
        <f t="shared" si="19"/>
        <v>1632754.74</v>
      </c>
      <c r="H114" s="50">
        <f t="shared" si="20"/>
        <v>519245.26</v>
      </c>
    </row>
    <row r="115" spans="1:8" ht="32.25" customHeight="1">
      <c r="A115" s="45" t="s">
        <v>205</v>
      </c>
      <c r="B115" s="45" t="s">
        <v>206</v>
      </c>
      <c r="C115" s="51">
        <f>C116+C123+C120+C129</f>
        <v>2152000</v>
      </c>
      <c r="D115" s="51">
        <f>D116+D123+D120+D129</f>
        <v>1632303.5</v>
      </c>
      <c r="E115" s="52"/>
      <c r="F115" s="53"/>
      <c r="G115" s="49">
        <f t="shared" si="19"/>
        <v>1632303.5</v>
      </c>
      <c r="H115" s="50">
        <f t="shared" si="20"/>
        <v>519696.5</v>
      </c>
    </row>
    <row r="116" spans="1:8" ht="25.5" customHeight="1">
      <c r="A116" s="54" t="s">
        <v>207</v>
      </c>
      <c r="B116" s="54" t="s">
        <v>208</v>
      </c>
      <c r="C116" s="55">
        <f aca="true" t="shared" si="21" ref="C116:C117">C117</f>
        <v>1642000</v>
      </c>
      <c r="D116" s="55">
        <f>D117</f>
        <v>1231500</v>
      </c>
      <c r="E116" s="52"/>
      <c r="F116" s="53"/>
      <c r="G116" s="56">
        <f t="shared" si="19"/>
        <v>1231500</v>
      </c>
      <c r="H116" s="57">
        <f t="shared" si="20"/>
        <v>410500</v>
      </c>
    </row>
    <row r="117" spans="1:8" ht="23.25" customHeight="1">
      <c r="A117" s="58" t="s">
        <v>209</v>
      </c>
      <c r="B117" s="58" t="s">
        <v>210</v>
      </c>
      <c r="C117" s="59">
        <f t="shared" si="21"/>
        <v>1642000</v>
      </c>
      <c r="D117" s="59">
        <f>D118+D119</f>
        <v>1231500</v>
      </c>
      <c r="E117" s="52"/>
      <c r="F117" s="53"/>
      <c r="G117" s="62">
        <f t="shared" si="19"/>
        <v>1231500</v>
      </c>
      <c r="H117" s="63">
        <f t="shared" si="20"/>
        <v>410500</v>
      </c>
    </row>
    <row r="118" spans="1:8" ht="21.75" customHeight="1">
      <c r="A118" s="68" t="s">
        <v>211</v>
      </c>
      <c r="B118" s="68" t="s">
        <v>212</v>
      </c>
      <c r="C118" s="69">
        <v>1642000</v>
      </c>
      <c r="D118" s="69">
        <v>1231500</v>
      </c>
      <c r="E118" s="52"/>
      <c r="F118" s="53"/>
      <c r="G118" s="47">
        <f t="shared" si="19"/>
        <v>1231500</v>
      </c>
      <c r="H118" s="67">
        <f t="shared" si="20"/>
        <v>410500</v>
      </c>
    </row>
    <row r="119" spans="1:8" ht="21" customHeight="1" hidden="1">
      <c r="A119" s="68" t="s">
        <v>213</v>
      </c>
      <c r="B119" s="68" t="s">
        <v>214</v>
      </c>
      <c r="C119" s="69">
        <v>0</v>
      </c>
      <c r="D119" s="53">
        <v>0</v>
      </c>
      <c r="E119" s="52"/>
      <c r="F119" s="53"/>
      <c r="G119" s="47">
        <f t="shared" si="19"/>
        <v>0</v>
      </c>
      <c r="H119" s="67">
        <f t="shared" si="20"/>
        <v>0</v>
      </c>
    </row>
    <row r="120" spans="1:8" ht="24.75" customHeight="1">
      <c r="A120" s="54" t="s">
        <v>215</v>
      </c>
      <c r="B120" s="54" t="s">
        <v>216</v>
      </c>
      <c r="C120" s="80">
        <f>C121+C122</f>
        <v>0</v>
      </c>
      <c r="D120" s="80">
        <f>D121+D122</f>
        <v>0</v>
      </c>
      <c r="E120" s="52"/>
      <c r="F120" s="53"/>
      <c r="G120" s="80">
        <f t="shared" si="19"/>
        <v>0</v>
      </c>
      <c r="H120" s="81">
        <f t="shared" si="20"/>
        <v>0</v>
      </c>
    </row>
    <row r="121" spans="1:8" ht="22.5" customHeight="1">
      <c r="A121" s="68" t="s">
        <v>217</v>
      </c>
      <c r="B121" s="82" t="s">
        <v>218</v>
      </c>
      <c r="C121" s="69">
        <v>0</v>
      </c>
      <c r="D121" s="69">
        <v>0</v>
      </c>
      <c r="E121" s="52"/>
      <c r="F121" s="53"/>
      <c r="G121" s="47">
        <f t="shared" si="19"/>
        <v>0</v>
      </c>
      <c r="H121" s="67">
        <f t="shared" si="20"/>
        <v>0</v>
      </c>
    </row>
    <row r="122" spans="1:8" ht="22.5" customHeight="1" hidden="1">
      <c r="A122" s="68" t="s">
        <v>219</v>
      </c>
      <c r="B122" s="82" t="s">
        <v>220</v>
      </c>
      <c r="C122" s="69">
        <v>0</v>
      </c>
      <c r="D122" s="69">
        <v>0</v>
      </c>
      <c r="E122" s="52"/>
      <c r="F122" s="53"/>
      <c r="G122" s="47"/>
      <c r="H122" s="67"/>
    </row>
    <row r="123" spans="1:8" ht="22.5" customHeight="1">
      <c r="A123" s="54" t="s">
        <v>221</v>
      </c>
      <c r="B123" s="54" t="s">
        <v>222</v>
      </c>
      <c r="C123" s="55">
        <f>C124+C127</f>
        <v>77400</v>
      </c>
      <c r="D123" s="55">
        <f>D124+D127</f>
        <v>76350</v>
      </c>
      <c r="E123" s="52"/>
      <c r="F123" s="53"/>
      <c r="G123" s="56">
        <f aca="true" t="shared" si="22" ref="G123:G125">D123</f>
        <v>76350</v>
      </c>
      <c r="H123" s="57">
        <f aca="true" t="shared" si="23" ref="H123:H125">C123-G123</f>
        <v>1050</v>
      </c>
    </row>
    <row r="124" spans="1:8" ht="36" customHeight="1">
      <c r="A124" s="58" t="s">
        <v>223</v>
      </c>
      <c r="B124" s="58" t="s">
        <v>224</v>
      </c>
      <c r="C124" s="59">
        <f>C125</f>
        <v>73200</v>
      </c>
      <c r="D124" s="59">
        <f>D125</f>
        <v>73200</v>
      </c>
      <c r="E124" s="52"/>
      <c r="F124" s="53"/>
      <c r="G124" s="62">
        <f t="shared" si="22"/>
        <v>73200</v>
      </c>
      <c r="H124" s="63">
        <f t="shared" si="23"/>
        <v>0</v>
      </c>
    </row>
    <row r="125" spans="1:8" ht="41.25" customHeight="1">
      <c r="A125" s="68" t="s">
        <v>225</v>
      </c>
      <c r="B125" s="68" t="s">
        <v>226</v>
      </c>
      <c r="C125" s="69">
        <v>73200</v>
      </c>
      <c r="D125" s="69">
        <v>73200</v>
      </c>
      <c r="E125" s="52"/>
      <c r="F125" s="53"/>
      <c r="G125" s="47">
        <f t="shared" si="22"/>
        <v>73200</v>
      </c>
      <c r="H125" s="67">
        <f t="shared" si="23"/>
        <v>0</v>
      </c>
    </row>
    <row r="126" spans="1:8" ht="45" customHeight="1" hidden="1">
      <c r="A126" s="68" t="s">
        <v>227</v>
      </c>
      <c r="B126" s="68"/>
      <c r="C126" s="83"/>
      <c r="D126" s="83"/>
      <c r="E126" s="84"/>
      <c r="F126" s="85"/>
      <c r="G126" s="47"/>
      <c r="H126" s="67"/>
    </row>
    <row r="127" spans="1:8" ht="36" customHeight="1">
      <c r="A127" s="58" t="s">
        <v>228</v>
      </c>
      <c r="B127" s="58" t="s">
        <v>229</v>
      </c>
      <c r="C127" s="86">
        <f>C128</f>
        <v>4200</v>
      </c>
      <c r="D127" s="86">
        <f>D128</f>
        <v>3150</v>
      </c>
      <c r="E127" s="84"/>
      <c r="F127" s="85"/>
      <c r="G127" s="62">
        <f aca="true" t="shared" si="24" ref="G127:G129">D127</f>
        <v>3150</v>
      </c>
      <c r="H127" s="63">
        <f aca="true" t="shared" si="25" ref="H127:H129">C127-G127</f>
        <v>1050</v>
      </c>
    </row>
    <row r="128" spans="1:8" ht="33" customHeight="1">
      <c r="A128" s="68" t="s">
        <v>230</v>
      </c>
      <c r="B128" s="68" t="s">
        <v>231</v>
      </c>
      <c r="C128" s="83">
        <v>4200</v>
      </c>
      <c r="D128" s="83">
        <v>3150</v>
      </c>
      <c r="E128" s="84"/>
      <c r="F128" s="85"/>
      <c r="G128" s="47">
        <f t="shared" si="24"/>
        <v>3150</v>
      </c>
      <c r="H128" s="67">
        <f t="shared" si="25"/>
        <v>1050</v>
      </c>
    </row>
    <row r="129" spans="1:8" ht="25.5" customHeight="1">
      <c r="A129" s="54" t="s">
        <v>232</v>
      </c>
      <c r="B129" s="54" t="s">
        <v>233</v>
      </c>
      <c r="C129" s="55">
        <f>SUM(C130:C131)</f>
        <v>432600</v>
      </c>
      <c r="D129" s="55">
        <f>D130+D131</f>
        <v>324453.5</v>
      </c>
      <c r="E129" s="84"/>
      <c r="F129" s="85"/>
      <c r="G129" s="56">
        <f t="shared" si="24"/>
        <v>324453.5</v>
      </c>
      <c r="H129" s="63">
        <f t="shared" si="25"/>
        <v>108146.5</v>
      </c>
    </row>
    <row r="130" spans="1:8" ht="2.25" customHeight="1" hidden="1">
      <c r="A130" s="68" t="s">
        <v>234</v>
      </c>
      <c r="B130" s="68" t="s">
        <v>235</v>
      </c>
      <c r="C130" s="83">
        <v>0</v>
      </c>
      <c r="D130" s="83">
        <v>0</v>
      </c>
      <c r="E130" s="84"/>
      <c r="F130" s="85"/>
      <c r="G130" s="47"/>
      <c r="H130" s="63"/>
    </row>
    <row r="131" spans="1:8" ht="24" customHeight="1">
      <c r="A131" s="68" t="s">
        <v>234</v>
      </c>
      <c r="B131" s="68" t="s">
        <v>236</v>
      </c>
      <c r="C131" s="83">
        <v>432600</v>
      </c>
      <c r="D131" s="83">
        <v>324453.5</v>
      </c>
      <c r="E131" s="84"/>
      <c r="F131" s="85"/>
      <c r="G131" s="47">
        <f aca="true" t="shared" si="26" ref="G131:G133">D131</f>
        <v>324453.5</v>
      </c>
      <c r="H131" s="67">
        <f aca="true" t="shared" si="27" ref="H131:H133">C131-G131</f>
        <v>108146.5</v>
      </c>
    </row>
    <row r="132" spans="1:8" ht="23.25" customHeight="1">
      <c r="A132" s="45" t="s">
        <v>237</v>
      </c>
      <c r="B132" s="45" t="s">
        <v>238</v>
      </c>
      <c r="C132" s="51">
        <f aca="true" t="shared" si="28" ref="C132:C133">C133</f>
        <v>0</v>
      </c>
      <c r="D132" s="51">
        <f aca="true" t="shared" si="29" ref="D132:D133">D133</f>
        <v>0</v>
      </c>
      <c r="E132" s="52"/>
      <c r="F132" s="53"/>
      <c r="G132" s="49">
        <f t="shared" si="26"/>
        <v>0</v>
      </c>
      <c r="H132" s="78">
        <f t="shared" si="27"/>
        <v>0</v>
      </c>
    </row>
    <row r="133" spans="1:8" ht="27.75" customHeight="1">
      <c r="A133" s="87" t="s">
        <v>239</v>
      </c>
      <c r="B133" s="88" t="s">
        <v>240</v>
      </c>
      <c r="C133" s="81">
        <f t="shared" si="28"/>
        <v>0</v>
      </c>
      <c r="D133" s="81">
        <f t="shared" si="29"/>
        <v>0</v>
      </c>
      <c r="E133" s="84"/>
      <c r="F133" s="85"/>
      <c r="G133" s="81">
        <f t="shared" si="26"/>
        <v>0</v>
      </c>
      <c r="H133" s="81">
        <f t="shared" si="27"/>
        <v>0</v>
      </c>
    </row>
    <row r="134" spans="1:8" ht="24.75" customHeight="1">
      <c r="A134" s="68" t="s">
        <v>241</v>
      </c>
      <c r="B134" s="68" t="s">
        <v>242</v>
      </c>
      <c r="C134" s="83">
        <v>0</v>
      </c>
      <c r="D134" s="83">
        <v>0</v>
      </c>
      <c r="E134" s="84"/>
      <c r="F134" s="85"/>
      <c r="G134" s="89">
        <v>0</v>
      </c>
      <c r="H134" s="67">
        <v>0</v>
      </c>
    </row>
    <row r="135" spans="1:8" ht="54.75" customHeight="1">
      <c r="A135" s="45" t="s">
        <v>243</v>
      </c>
      <c r="B135" s="45" t="s">
        <v>244</v>
      </c>
      <c r="C135" s="51">
        <f aca="true" t="shared" si="30" ref="C135:C136">C136</f>
        <v>0</v>
      </c>
      <c r="D135" s="51">
        <f aca="true" t="shared" si="31" ref="D135:D136">D136</f>
        <v>451.4</v>
      </c>
      <c r="E135" s="52"/>
      <c r="F135" s="53"/>
      <c r="G135" s="49">
        <f aca="true" t="shared" si="32" ref="G135:G136">D135</f>
        <v>451.4</v>
      </c>
      <c r="H135" s="78">
        <f aca="true" t="shared" si="33" ref="H135:H136">C135-G135</f>
        <v>-451.4</v>
      </c>
    </row>
    <row r="136" spans="1:8" ht="50.25" customHeight="1">
      <c r="A136" s="90" t="s">
        <v>245</v>
      </c>
      <c r="B136" s="68" t="s">
        <v>246</v>
      </c>
      <c r="C136" s="81">
        <f t="shared" si="30"/>
        <v>0</v>
      </c>
      <c r="D136" s="81">
        <f t="shared" si="31"/>
        <v>451.4</v>
      </c>
      <c r="E136" s="84"/>
      <c r="F136" s="85"/>
      <c r="G136" s="81">
        <f t="shared" si="32"/>
        <v>451.4</v>
      </c>
      <c r="H136" s="81">
        <f t="shared" si="33"/>
        <v>-451.4</v>
      </c>
    </row>
    <row r="137" spans="1:8" ht="46.5" customHeight="1">
      <c r="A137" s="68" t="s">
        <v>245</v>
      </c>
      <c r="B137" s="68" t="s">
        <v>247</v>
      </c>
      <c r="C137" s="83">
        <v>0</v>
      </c>
      <c r="D137" s="83">
        <v>451.4</v>
      </c>
      <c r="E137" s="84"/>
      <c r="F137" s="85"/>
      <c r="G137" s="89">
        <v>0</v>
      </c>
      <c r="H137" s="67">
        <v>0</v>
      </c>
    </row>
    <row r="138" spans="1:8" ht="28.5" customHeight="1" hidden="1">
      <c r="A138" s="45" t="s">
        <v>248</v>
      </c>
      <c r="B138" s="45" t="s">
        <v>249</v>
      </c>
      <c r="C138" s="51">
        <f aca="true" t="shared" si="34" ref="C138:C139">C139</f>
        <v>0</v>
      </c>
      <c r="D138" s="51">
        <f aca="true" t="shared" si="35" ref="D138:D139">D139</f>
        <v>-0.16</v>
      </c>
      <c r="E138" s="52"/>
      <c r="F138" s="53"/>
      <c r="G138" s="49">
        <f aca="true" t="shared" si="36" ref="G138:G139">D138</f>
        <v>-0.16</v>
      </c>
      <c r="H138" s="78">
        <f aca="true" t="shared" si="37" ref="H138:H139">C138-G138</f>
        <v>0.16</v>
      </c>
    </row>
    <row r="139" spans="1:8" ht="39" customHeight="1">
      <c r="A139" s="68" t="s">
        <v>250</v>
      </c>
      <c r="B139" s="88" t="s">
        <v>251</v>
      </c>
      <c r="C139" s="81">
        <f t="shared" si="34"/>
        <v>0</v>
      </c>
      <c r="D139" s="81">
        <f t="shared" si="35"/>
        <v>-0.16</v>
      </c>
      <c r="E139" s="84"/>
      <c r="F139" s="85"/>
      <c r="G139" s="81">
        <f t="shared" si="36"/>
        <v>-0.16</v>
      </c>
      <c r="H139" s="81">
        <f t="shared" si="37"/>
        <v>0.16</v>
      </c>
    </row>
    <row r="140" spans="1:8" ht="34.5" customHeight="1">
      <c r="A140" s="68" t="s">
        <v>250</v>
      </c>
      <c r="B140" s="68" t="s">
        <v>251</v>
      </c>
      <c r="C140" s="83">
        <v>0</v>
      </c>
      <c r="D140" s="83">
        <v>-0.16</v>
      </c>
      <c r="E140" s="84"/>
      <c r="F140" s="85"/>
      <c r="G140" s="89">
        <v>0</v>
      </c>
      <c r="H140" s="67">
        <v>0</v>
      </c>
    </row>
    <row r="141" spans="1:8" ht="18.75" customHeight="1">
      <c r="A141" s="91" t="s">
        <v>252</v>
      </c>
      <c r="B141" s="91" t="s">
        <v>253</v>
      </c>
      <c r="C141" s="92">
        <f>C20+C114</f>
        <v>10030119</v>
      </c>
      <c r="D141" s="92">
        <f>D20+D114</f>
        <v>6619851.97</v>
      </c>
      <c r="E141" s="93"/>
      <c r="F141" s="94"/>
      <c r="G141" s="95">
        <f>D141</f>
        <v>6619851.97</v>
      </c>
      <c r="H141" s="50">
        <f>C141-G141</f>
        <v>3410267.0300000003</v>
      </c>
    </row>
    <row r="142" ht="13.5"/>
  </sheetData>
  <sheetProtection selectLockedCells="1" selectUnlockedCells="1"/>
  <mergeCells count="1">
    <mergeCell ref="A2:H2"/>
  </mergeCells>
  <printOptions/>
  <pageMargins left="0.39375" right="0.39375" top="0.24027777777777778" bottom="0.2" header="0.5118055555555555" footer="0.5118055555555555"/>
  <pageSetup horizontalDpi="300" verticalDpi="300" orientation="landscape" pageOrder="overThenDown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8"/>
  <sheetViews>
    <sheetView workbookViewId="0" topLeftCell="A1">
      <selection activeCell="G170" sqref="G170"/>
    </sheetView>
  </sheetViews>
  <sheetFormatPr defaultColWidth="8.00390625" defaultRowHeight="12.75"/>
  <cols>
    <col min="1" max="1" width="0.74609375" style="96" customWidth="1"/>
    <col min="2" max="2" width="29.125" style="96" customWidth="1"/>
    <col min="3" max="3" width="4.125" style="96" customWidth="1"/>
    <col min="4" max="4" width="26.50390625" style="96" customWidth="1"/>
    <col min="5" max="6" width="14.50390625" style="96" customWidth="1"/>
    <col min="7" max="7" width="17.875" style="96" customWidth="1"/>
    <col min="8" max="9" width="11.375" style="96" customWidth="1"/>
    <col min="10" max="10" width="11.50390625" style="96" customWidth="1"/>
    <col min="11" max="11" width="11.375" style="96" customWidth="1"/>
    <col min="12" max="12" width="11.50390625" style="96" customWidth="1"/>
    <col min="13" max="16384" width="9.125" style="96" customWidth="1"/>
  </cols>
  <sheetData>
    <row r="1" ht="11.25">
      <c r="L1" s="97"/>
    </row>
    <row r="2" spans="2:12" ht="12">
      <c r="B2" s="98"/>
      <c r="C2" s="99"/>
      <c r="D2" s="100"/>
      <c r="E2" s="99"/>
      <c r="F2" s="101"/>
      <c r="G2" s="101"/>
      <c r="H2" s="102"/>
      <c r="I2" s="102"/>
      <c r="J2" s="102"/>
      <c r="K2" s="103"/>
      <c r="L2" s="104" t="s">
        <v>254</v>
      </c>
    </row>
    <row r="3" spans="2:12" ht="15" customHeight="1">
      <c r="B3" s="105"/>
      <c r="C3" s="105"/>
      <c r="D3" s="106"/>
      <c r="E3" s="107"/>
      <c r="F3" s="108" t="s">
        <v>255</v>
      </c>
      <c r="G3" s="109"/>
      <c r="H3" s="107"/>
      <c r="I3" s="109"/>
      <c r="J3" s="109"/>
      <c r="K3" s="109"/>
      <c r="L3" s="110"/>
    </row>
    <row r="4" spans="2:12" ht="9.75" customHeight="1">
      <c r="B4" s="105"/>
      <c r="C4" s="105"/>
      <c r="D4" s="106"/>
      <c r="E4" s="107"/>
      <c r="F4" s="108"/>
      <c r="G4" s="109"/>
      <c r="H4" s="107"/>
      <c r="I4" s="109"/>
      <c r="J4" s="109"/>
      <c r="K4" s="109"/>
      <c r="L4" s="110"/>
    </row>
    <row r="5" spans="2:12" ht="12.75" customHeight="1">
      <c r="B5" s="111" t="s">
        <v>21</v>
      </c>
      <c r="C5" s="112" t="s">
        <v>256</v>
      </c>
      <c r="D5" s="113" t="s">
        <v>257</v>
      </c>
      <c r="E5" s="114" t="s">
        <v>258</v>
      </c>
      <c r="F5" s="114" t="s">
        <v>259</v>
      </c>
      <c r="G5" s="115" t="s">
        <v>19</v>
      </c>
      <c r="H5" s="115"/>
      <c r="I5" s="115"/>
      <c r="J5" s="115"/>
      <c r="K5" s="116" t="s">
        <v>260</v>
      </c>
      <c r="L5" s="117"/>
    </row>
    <row r="6" spans="2:12" ht="13.5" customHeight="1">
      <c r="B6" s="111"/>
      <c r="C6" s="118" t="s">
        <v>261</v>
      </c>
      <c r="D6" s="119" t="s">
        <v>262</v>
      </c>
      <c r="E6" s="120" t="s">
        <v>263</v>
      </c>
      <c r="F6" s="120" t="s">
        <v>264</v>
      </c>
      <c r="G6" s="115"/>
      <c r="H6" s="115"/>
      <c r="I6" s="115"/>
      <c r="J6" s="115"/>
      <c r="K6" s="121" t="s">
        <v>265</v>
      </c>
      <c r="L6" s="122"/>
    </row>
    <row r="7" spans="2:12" ht="12.75" customHeight="1">
      <c r="B7" s="111"/>
      <c r="C7" s="118" t="s">
        <v>266</v>
      </c>
      <c r="D7" s="119" t="s">
        <v>267</v>
      </c>
      <c r="E7" s="120" t="s">
        <v>26</v>
      </c>
      <c r="F7" s="120" t="s">
        <v>268</v>
      </c>
      <c r="G7" s="123" t="s">
        <v>24</v>
      </c>
      <c r="H7" s="124" t="s">
        <v>24</v>
      </c>
      <c r="I7" s="125" t="s">
        <v>25</v>
      </c>
      <c r="J7" s="125"/>
      <c r="K7" s="125" t="s">
        <v>269</v>
      </c>
      <c r="L7" s="126" t="s">
        <v>270</v>
      </c>
    </row>
    <row r="8" spans="2:12" ht="12.75" customHeight="1">
      <c r="B8" s="111"/>
      <c r="C8" s="127"/>
      <c r="D8" s="119"/>
      <c r="E8" s="120"/>
      <c r="F8" s="120"/>
      <c r="G8" s="128" t="s">
        <v>271</v>
      </c>
      <c r="H8" s="129" t="s">
        <v>30</v>
      </c>
      <c r="I8" s="129" t="s">
        <v>31</v>
      </c>
      <c r="J8" s="129" t="s">
        <v>32</v>
      </c>
      <c r="K8" s="129" t="s">
        <v>272</v>
      </c>
      <c r="L8" s="130" t="s">
        <v>264</v>
      </c>
    </row>
    <row r="9" spans="2:12" ht="12.75" customHeight="1">
      <c r="B9" s="111"/>
      <c r="C9" s="131"/>
      <c r="D9" s="132"/>
      <c r="E9" s="133"/>
      <c r="F9" s="134"/>
      <c r="G9" s="135" t="s">
        <v>273</v>
      </c>
      <c r="H9" s="136" t="s">
        <v>35</v>
      </c>
      <c r="I9" s="136"/>
      <c r="J9" s="136"/>
      <c r="K9" s="136" t="s">
        <v>274</v>
      </c>
      <c r="L9" s="137" t="s">
        <v>268</v>
      </c>
    </row>
    <row r="10" spans="2:12" ht="12">
      <c r="B10" s="138">
        <v>1</v>
      </c>
      <c r="C10" s="139">
        <v>2</v>
      </c>
      <c r="D10" s="139">
        <v>3</v>
      </c>
      <c r="E10" s="140" t="s">
        <v>40</v>
      </c>
      <c r="F10" s="140" t="s">
        <v>275</v>
      </c>
      <c r="G10" s="140" t="s">
        <v>41</v>
      </c>
      <c r="H10" s="140" t="s">
        <v>42</v>
      </c>
      <c r="I10" s="140" t="s">
        <v>43</v>
      </c>
      <c r="J10" s="140" t="s">
        <v>44</v>
      </c>
      <c r="K10" s="140" t="s">
        <v>276</v>
      </c>
      <c r="L10" s="141" t="s">
        <v>277</v>
      </c>
    </row>
    <row r="11" spans="2:12" s="142" customFormat="1" ht="18" customHeight="1">
      <c r="B11" s="143" t="s">
        <v>278</v>
      </c>
      <c r="C11" s="144" t="s">
        <v>279</v>
      </c>
      <c r="D11" s="145"/>
      <c r="E11" s="146"/>
      <c r="F11" s="147">
        <f>F13+F72+F77+F89+F100+F143+F162+F202</f>
        <v>10368039</v>
      </c>
      <c r="G11" s="147">
        <f>G13+G72+G77+G89+G100+G143+G162+G202</f>
        <v>6488144</v>
      </c>
      <c r="H11" s="146"/>
      <c r="I11" s="147">
        <f>I13+I72+I77+I89+I100+I143+I162+I202+I206</f>
        <v>0</v>
      </c>
      <c r="J11" s="147">
        <f>G11</f>
        <v>6488144</v>
      </c>
      <c r="K11" s="146"/>
      <c r="L11" s="148">
        <f>F11-J11</f>
        <v>3879895</v>
      </c>
    </row>
    <row r="12" spans="2:12" ht="15" customHeight="1">
      <c r="B12" s="149"/>
      <c r="C12" s="150"/>
      <c r="D12" s="151" t="s">
        <v>280</v>
      </c>
      <c r="E12" s="152"/>
      <c r="F12" s="153" t="s">
        <v>281</v>
      </c>
      <c r="G12" s="153" t="s">
        <v>281</v>
      </c>
      <c r="H12" s="153"/>
      <c r="I12" s="153"/>
      <c r="J12" s="154"/>
      <c r="K12" s="153"/>
      <c r="L12" s="155"/>
    </row>
    <row r="13" spans="2:12" ht="18" customHeight="1">
      <c r="B13" s="156" t="s">
        <v>282</v>
      </c>
      <c r="C13" s="157"/>
      <c r="D13" s="158" t="s">
        <v>283</v>
      </c>
      <c r="E13" s="159"/>
      <c r="F13" s="160">
        <f>F30+F34+F60+F63+F66</f>
        <v>3223342</v>
      </c>
      <c r="G13" s="160">
        <f>G30+G34+G60+G63+G66</f>
        <v>2126465.5</v>
      </c>
      <c r="H13" s="159"/>
      <c r="I13" s="160">
        <f>I30+I34+I60+I62+I63</f>
        <v>0</v>
      </c>
      <c r="J13" s="160">
        <f aca="true" t="shared" si="0" ref="J13:J24">G13</f>
        <v>2126465.5</v>
      </c>
      <c r="K13" s="161"/>
      <c r="L13" s="162">
        <f aca="true" t="shared" si="1" ref="L13:L24">F13-J13</f>
        <v>1096876.5</v>
      </c>
    </row>
    <row r="14" spans="2:12" ht="15" customHeight="1">
      <c r="B14" s="163" t="s">
        <v>284</v>
      </c>
      <c r="C14" s="164"/>
      <c r="D14" s="165" t="s">
        <v>285</v>
      </c>
      <c r="E14" s="166"/>
      <c r="F14" s="166">
        <f>F15+F18+F26+F27</f>
        <v>2846000</v>
      </c>
      <c r="G14" s="166">
        <f>G15+G18+G26+G27</f>
        <v>1852886.18</v>
      </c>
      <c r="H14" s="166"/>
      <c r="I14" s="166"/>
      <c r="J14" s="166">
        <f t="shared" si="0"/>
        <v>1852886.18</v>
      </c>
      <c r="K14" s="166"/>
      <c r="L14" s="167">
        <f t="shared" si="1"/>
        <v>993113.8200000001</v>
      </c>
    </row>
    <row r="15" spans="2:12" ht="15" customHeight="1">
      <c r="B15" s="168" t="s">
        <v>286</v>
      </c>
      <c r="C15" s="169"/>
      <c r="D15" s="170" t="s">
        <v>287</v>
      </c>
      <c r="E15" s="171"/>
      <c r="F15" s="171">
        <f>F16+F17</f>
        <v>2091000</v>
      </c>
      <c r="G15" s="171">
        <f>G16+G17</f>
        <v>1399737.94</v>
      </c>
      <c r="H15" s="171"/>
      <c r="I15" s="171"/>
      <c r="J15" s="171">
        <f t="shared" si="0"/>
        <v>1399737.94</v>
      </c>
      <c r="K15" s="171"/>
      <c r="L15" s="172">
        <f t="shared" si="1"/>
        <v>691262.06</v>
      </c>
    </row>
    <row r="16" spans="2:12" ht="15" customHeight="1">
      <c r="B16" s="168" t="s">
        <v>288</v>
      </c>
      <c r="C16" s="169"/>
      <c r="D16" s="170" t="s">
        <v>289</v>
      </c>
      <c r="E16" s="171"/>
      <c r="F16" s="171">
        <f>F32+F38</f>
        <v>1605900</v>
      </c>
      <c r="G16" s="171">
        <f>G32+G38</f>
        <v>1108337.91</v>
      </c>
      <c r="H16" s="171"/>
      <c r="I16" s="171"/>
      <c r="J16" s="171">
        <f t="shared" si="0"/>
        <v>1108337.91</v>
      </c>
      <c r="K16" s="171"/>
      <c r="L16" s="172">
        <f t="shared" si="1"/>
        <v>497562.0900000001</v>
      </c>
    </row>
    <row r="17" spans="2:12" ht="15" customHeight="1">
      <c r="B17" s="168" t="s">
        <v>290</v>
      </c>
      <c r="C17" s="169"/>
      <c r="D17" s="170" t="s">
        <v>291</v>
      </c>
      <c r="E17" s="171"/>
      <c r="F17" s="171">
        <f>F33+F40</f>
        <v>485100</v>
      </c>
      <c r="G17" s="171">
        <f>G33+G40</f>
        <v>291400.03</v>
      </c>
      <c r="H17" s="171"/>
      <c r="I17" s="171"/>
      <c r="J17" s="171">
        <f t="shared" si="0"/>
        <v>291400.03</v>
      </c>
      <c r="K17" s="171"/>
      <c r="L17" s="172">
        <f t="shared" si="1"/>
        <v>193699.96999999997</v>
      </c>
    </row>
    <row r="18" spans="2:12" ht="15" customHeight="1">
      <c r="B18" s="163" t="s">
        <v>292</v>
      </c>
      <c r="C18" s="169"/>
      <c r="D18" s="170" t="s">
        <v>293</v>
      </c>
      <c r="E18" s="171"/>
      <c r="F18" s="171">
        <f>SUM(F19:F24)</f>
        <v>530795.87</v>
      </c>
      <c r="G18" s="171">
        <f>SUM(G19:G24)</f>
        <v>365301.53</v>
      </c>
      <c r="H18" s="171"/>
      <c r="I18" s="171"/>
      <c r="J18" s="171">
        <f t="shared" si="0"/>
        <v>365301.53</v>
      </c>
      <c r="K18" s="171"/>
      <c r="L18" s="172">
        <f t="shared" si="1"/>
        <v>165494.33999999997</v>
      </c>
    </row>
    <row r="19" spans="2:12" ht="15" customHeight="1">
      <c r="B19" s="168" t="s">
        <v>294</v>
      </c>
      <c r="C19" s="169"/>
      <c r="D19" s="170" t="s">
        <v>295</v>
      </c>
      <c r="E19" s="171"/>
      <c r="F19" s="171">
        <f>F41</f>
        <v>20000</v>
      </c>
      <c r="G19" s="171">
        <f>G41</f>
        <v>7795.03</v>
      </c>
      <c r="H19" s="171"/>
      <c r="I19" s="171"/>
      <c r="J19" s="171">
        <f t="shared" si="0"/>
        <v>7795.03</v>
      </c>
      <c r="K19" s="171"/>
      <c r="L19" s="172">
        <f t="shared" si="1"/>
        <v>12204.970000000001</v>
      </c>
    </row>
    <row r="20" spans="2:12" ht="15" customHeight="1">
      <c r="B20" s="168" t="s">
        <v>296</v>
      </c>
      <c r="C20" s="169"/>
      <c r="D20" s="170" t="s">
        <v>297</v>
      </c>
      <c r="E20" s="171"/>
      <c r="F20" s="171">
        <v>0</v>
      </c>
      <c r="G20" s="171">
        <v>0</v>
      </c>
      <c r="H20" s="171"/>
      <c r="I20" s="171"/>
      <c r="J20" s="171">
        <f t="shared" si="0"/>
        <v>0</v>
      </c>
      <c r="K20" s="171"/>
      <c r="L20" s="172">
        <f t="shared" si="1"/>
        <v>0</v>
      </c>
    </row>
    <row r="21" spans="2:12" ht="15" customHeight="1">
      <c r="B21" s="168" t="s">
        <v>298</v>
      </c>
      <c r="C21" s="169"/>
      <c r="D21" s="170" t="s">
        <v>299</v>
      </c>
      <c r="E21" s="171"/>
      <c r="F21" s="171">
        <v>0</v>
      </c>
      <c r="G21" s="171">
        <v>0</v>
      </c>
      <c r="H21" s="171"/>
      <c r="I21" s="171"/>
      <c r="J21" s="171">
        <f t="shared" si="0"/>
        <v>0</v>
      </c>
      <c r="K21" s="171"/>
      <c r="L21" s="172">
        <f t="shared" si="1"/>
        <v>0</v>
      </c>
    </row>
    <row r="22" spans="2:12" ht="13.5" customHeight="1">
      <c r="B22" s="168" t="s">
        <v>300</v>
      </c>
      <c r="C22" s="169"/>
      <c r="D22" s="170" t="s">
        <v>301</v>
      </c>
      <c r="E22" s="171"/>
      <c r="F22" s="171">
        <f aca="true" t="shared" si="2" ref="F22:F25">F42</f>
        <v>0</v>
      </c>
      <c r="G22" s="171">
        <f aca="true" t="shared" si="3" ref="G22:G24">G42</f>
        <v>0</v>
      </c>
      <c r="H22" s="171"/>
      <c r="I22" s="171"/>
      <c r="J22" s="171">
        <f t="shared" si="0"/>
        <v>0</v>
      </c>
      <c r="K22" s="171"/>
      <c r="L22" s="172">
        <f t="shared" si="1"/>
        <v>0</v>
      </c>
    </row>
    <row r="23" spans="2:12" ht="13.5" customHeight="1">
      <c r="B23" s="168" t="s">
        <v>302</v>
      </c>
      <c r="C23" s="169"/>
      <c r="D23" s="170" t="s">
        <v>303</v>
      </c>
      <c r="E23" s="171"/>
      <c r="F23" s="171">
        <f t="shared" si="2"/>
        <v>208000</v>
      </c>
      <c r="G23" s="171">
        <f t="shared" si="3"/>
        <v>138206.5</v>
      </c>
      <c r="H23" s="171"/>
      <c r="I23" s="171"/>
      <c r="J23" s="171">
        <f t="shared" si="0"/>
        <v>138206.5</v>
      </c>
      <c r="K23" s="171"/>
      <c r="L23" s="172">
        <f t="shared" si="1"/>
        <v>69793.5</v>
      </c>
    </row>
    <row r="24" spans="2:12" ht="15" customHeight="1">
      <c r="B24" s="168" t="s">
        <v>304</v>
      </c>
      <c r="C24" s="169"/>
      <c r="D24" s="170" t="s">
        <v>305</v>
      </c>
      <c r="E24" s="171"/>
      <c r="F24" s="171">
        <f t="shared" si="2"/>
        <v>302795.87</v>
      </c>
      <c r="G24" s="171">
        <f t="shared" si="3"/>
        <v>219300</v>
      </c>
      <c r="H24" s="171"/>
      <c r="I24" s="171"/>
      <c r="J24" s="171">
        <f t="shared" si="0"/>
        <v>219300</v>
      </c>
      <c r="K24" s="171"/>
      <c r="L24" s="172">
        <f t="shared" si="1"/>
        <v>83495.87</v>
      </c>
    </row>
    <row r="25" spans="2:12" ht="15" customHeight="1">
      <c r="B25" s="168" t="s">
        <v>306</v>
      </c>
      <c r="C25" s="169"/>
      <c r="D25" s="170" t="s">
        <v>307</v>
      </c>
      <c r="E25" s="171"/>
      <c r="F25" s="171">
        <f t="shared" si="2"/>
        <v>5000</v>
      </c>
      <c r="G25" s="171"/>
      <c r="H25" s="171"/>
      <c r="I25" s="171"/>
      <c r="J25" s="171"/>
      <c r="K25" s="171"/>
      <c r="L25" s="172"/>
    </row>
    <row r="26" spans="2:12" ht="13.5" customHeight="1">
      <c r="B26" s="168" t="s">
        <v>308</v>
      </c>
      <c r="C26" s="169"/>
      <c r="D26" s="170" t="s">
        <v>309</v>
      </c>
      <c r="E26" s="171"/>
      <c r="F26" s="171">
        <f>F62</f>
        <v>44804.13</v>
      </c>
      <c r="G26" s="171">
        <f>G62</f>
        <v>44804.13</v>
      </c>
      <c r="H26" s="171"/>
      <c r="I26" s="171"/>
      <c r="J26" s="171">
        <f aca="true" t="shared" si="4" ref="J26:J28">G26</f>
        <v>44804.13</v>
      </c>
      <c r="K26" s="171"/>
      <c r="L26" s="172">
        <f aca="true" t="shared" si="5" ref="L26:L28">F26-J26</f>
        <v>0</v>
      </c>
    </row>
    <row r="27" spans="2:12" ht="15" customHeight="1">
      <c r="B27" s="168" t="s">
        <v>310</v>
      </c>
      <c r="C27" s="169"/>
      <c r="D27" s="170" t="s">
        <v>311</v>
      </c>
      <c r="E27" s="171"/>
      <c r="F27" s="171">
        <f>SUM(F50:F56)</f>
        <v>179400</v>
      </c>
      <c r="G27" s="171">
        <f>SUM(G50:G56)</f>
        <v>43042.58</v>
      </c>
      <c r="H27" s="171"/>
      <c r="I27" s="171"/>
      <c r="J27" s="171">
        <f t="shared" si="4"/>
        <v>43042.58</v>
      </c>
      <c r="K27" s="171"/>
      <c r="L27" s="172">
        <f t="shared" si="5"/>
        <v>136357.41999999998</v>
      </c>
    </row>
    <row r="28" spans="2:12" ht="13.5" customHeight="1">
      <c r="B28" s="168" t="s">
        <v>312</v>
      </c>
      <c r="C28" s="169"/>
      <c r="D28" s="170" t="s">
        <v>313</v>
      </c>
      <c r="E28" s="171"/>
      <c r="F28" s="171">
        <f>F45+F59</f>
        <v>9200</v>
      </c>
      <c r="G28" s="171">
        <f>G45+G59</f>
        <v>2281.91</v>
      </c>
      <c r="H28" s="171"/>
      <c r="I28" s="171"/>
      <c r="J28" s="171">
        <f t="shared" si="4"/>
        <v>2281.91</v>
      </c>
      <c r="K28" s="171"/>
      <c r="L28" s="172">
        <f t="shared" si="5"/>
        <v>6918.09</v>
      </c>
    </row>
    <row r="29" spans="2:12" ht="15" customHeight="1">
      <c r="B29" s="149"/>
      <c r="C29" s="150"/>
      <c r="D29" s="151" t="s">
        <v>280</v>
      </c>
      <c r="E29" s="152"/>
      <c r="F29" s="153"/>
      <c r="G29" s="153"/>
      <c r="H29" s="153"/>
      <c r="I29" s="153"/>
      <c r="J29" s="154"/>
      <c r="K29" s="153"/>
      <c r="L29" s="155"/>
    </row>
    <row r="30" spans="2:12" ht="34.5" customHeight="1">
      <c r="B30" s="173" t="s">
        <v>314</v>
      </c>
      <c r="C30" s="174"/>
      <c r="D30" s="175" t="s">
        <v>315</v>
      </c>
      <c r="E30" s="176"/>
      <c r="F30" s="177">
        <f>F32+F33</f>
        <v>673100</v>
      </c>
      <c r="G30" s="177">
        <f>G32+G33</f>
        <v>452647.95</v>
      </c>
      <c r="H30" s="178"/>
      <c r="I30" s="178"/>
      <c r="J30" s="177">
        <f>G30</f>
        <v>452647.95</v>
      </c>
      <c r="K30" s="178"/>
      <c r="L30" s="179">
        <f aca="true" t="shared" si="6" ref="L30:L34">F30-J30</f>
        <v>220452.05</v>
      </c>
    </row>
    <row r="31" spans="2:12" ht="15" customHeight="1">
      <c r="B31" s="149"/>
      <c r="C31" s="150"/>
      <c r="D31" s="151" t="s">
        <v>280</v>
      </c>
      <c r="E31" s="152"/>
      <c r="F31" s="153"/>
      <c r="G31" s="153"/>
      <c r="H31" s="153"/>
      <c r="I31" s="153"/>
      <c r="J31" s="154"/>
      <c r="K31" s="153"/>
      <c r="L31" s="155">
        <f t="shared" si="6"/>
        <v>0</v>
      </c>
    </row>
    <row r="32" spans="2:12" ht="15" customHeight="1">
      <c r="B32" s="180" t="s">
        <v>288</v>
      </c>
      <c r="C32" s="181"/>
      <c r="D32" s="182" t="s">
        <v>316</v>
      </c>
      <c r="E32" s="183"/>
      <c r="F32" s="184">
        <v>516900</v>
      </c>
      <c r="G32" s="184">
        <v>351367.09</v>
      </c>
      <c r="H32" s="183"/>
      <c r="I32" s="183">
        <f>20220-20220</f>
        <v>0</v>
      </c>
      <c r="J32" s="183">
        <f aca="true" t="shared" si="7" ref="J32:J33">G32+I32</f>
        <v>351367.09</v>
      </c>
      <c r="K32" s="183"/>
      <c r="L32" s="185">
        <f t="shared" si="6"/>
        <v>165532.90999999997</v>
      </c>
    </row>
    <row r="33" spans="2:12" ht="15" customHeight="1">
      <c r="B33" s="186" t="s">
        <v>290</v>
      </c>
      <c r="C33" s="187"/>
      <c r="D33" s="188" t="s">
        <v>317</v>
      </c>
      <c r="E33" s="189"/>
      <c r="F33" s="190">
        <v>156200</v>
      </c>
      <c r="G33" s="190">
        <v>101280.86</v>
      </c>
      <c r="H33" s="189"/>
      <c r="I33" s="189">
        <f>5556.06-5556.06</f>
        <v>0</v>
      </c>
      <c r="J33" s="189">
        <f t="shared" si="7"/>
        <v>101280.86</v>
      </c>
      <c r="K33" s="189"/>
      <c r="L33" s="191">
        <f t="shared" si="6"/>
        <v>54919.14</v>
      </c>
    </row>
    <row r="34" spans="2:12" ht="13.5" customHeight="1">
      <c r="B34" s="192" t="s">
        <v>318</v>
      </c>
      <c r="C34" s="193"/>
      <c r="D34" s="175" t="s">
        <v>319</v>
      </c>
      <c r="E34" s="194"/>
      <c r="F34" s="195">
        <f>F36+F48+F57</f>
        <v>2276095.87</v>
      </c>
      <c r="G34" s="195">
        <f>G36+G48+G57+G54+G53+G52+G51+G50</f>
        <v>1461847.01</v>
      </c>
      <c r="H34" s="196"/>
      <c r="I34" s="195">
        <f>I36+I48+I57</f>
        <v>0</v>
      </c>
      <c r="J34" s="195">
        <f>G34</f>
        <v>1461847.01</v>
      </c>
      <c r="K34" s="196"/>
      <c r="L34" s="197">
        <f t="shared" si="6"/>
        <v>814248.8600000001</v>
      </c>
    </row>
    <row r="35" spans="2:12" ht="14.25" customHeight="1">
      <c r="B35" s="198"/>
      <c r="C35" s="199"/>
      <c r="D35" s="200" t="s">
        <v>320</v>
      </c>
      <c r="E35" s="201"/>
      <c r="F35" s="201"/>
      <c r="G35" s="201"/>
      <c r="H35" s="201"/>
      <c r="I35" s="201"/>
      <c r="J35" s="201"/>
      <c r="K35" s="201"/>
      <c r="L35" s="202"/>
    </row>
    <row r="36" spans="2:12" ht="13.5" customHeight="1">
      <c r="B36" s="203" t="s">
        <v>321</v>
      </c>
      <c r="C36" s="169"/>
      <c r="D36" s="204" t="s">
        <v>322</v>
      </c>
      <c r="E36" s="171"/>
      <c r="F36" s="205">
        <f>SUM(F38:F47)+F50+F51+F52+F53+F54+F55</f>
        <v>2266095.87</v>
      </c>
      <c r="G36" s="205">
        <f>SUM(G38:G47)</f>
        <v>1418804.43</v>
      </c>
      <c r="H36" s="205"/>
      <c r="I36" s="205">
        <f>SUM(I38:I47)</f>
        <v>0</v>
      </c>
      <c r="J36" s="205">
        <f>G36</f>
        <v>1418804.43</v>
      </c>
      <c r="K36" s="171"/>
      <c r="L36" s="172">
        <f>F36-G36</f>
        <v>847291.4400000002</v>
      </c>
    </row>
    <row r="37" spans="2:12" ht="14.25" customHeight="1">
      <c r="B37" s="198"/>
      <c r="C37" s="199"/>
      <c r="D37" s="200" t="s">
        <v>320</v>
      </c>
      <c r="E37" s="201"/>
      <c r="F37" s="201"/>
      <c r="G37" s="201"/>
      <c r="H37" s="201"/>
      <c r="I37" s="201"/>
      <c r="J37" s="201"/>
      <c r="K37" s="201"/>
      <c r="L37" s="202"/>
    </row>
    <row r="38" spans="2:12" ht="15" customHeight="1">
      <c r="B38" s="198" t="s">
        <v>288</v>
      </c>
      <c r="C38" s="199"/>
      <c r="D38" s="182" t="s">
        <v>323</v>
      </c>
      <c r="E38" s="201"/>
      <c r="F38" s="184">
        <v>1089000</v>
      </c>
      <c r="G38" s="184">
        <v>756970.82</v>
      </c>
      <c r="H38" s="201"/>
      <c r="I38" s="201">
        <f>-20220+20220</f>
        <v>0</v>
      </c>
      <c r="J38" s="183">
        <f>G38+I38</f>
        <v>756970.82</v>
      </c>
      <c r="K38" s="201"/>
      <c r="L38" s="202">
        <f aca="true" t="shared" si="8" ref="L38:L45">F38-J38</f>
        <v>332029.18000000005</v>
      </c>
    </row>
    <row r="39" spans="2:12" ht="0.75" customHeight="1">
      <c r="B39" s="198" t="s">
        <v>324</v>
      </c>
      <c r="C39" s="199"/>
      <c r="D39" s="182" t="s">
        <v>325</v>
      </c>
      <c r="E39" s="201"/>
      <c r="F39" s="184"/>
      <c r="G39" s="184"/>
      <c r="H39" s="201"/>
      <c r="I39" s="201"/>
      <c r="J39" s="201">
        <f>G39</f>
        <v>0</v>
      </c>
      <c r="K39" s="201"/>
      <c r="L39" s="202">
        <f t="shared" si="8"/>
        <v>0</v>
      </c>
    </row>
    <row r="40" spans="2:12" ht="15" customHeight="1">
      <c r="B40" s="198" t="s">
        <v>326</v>
      </c>
      <c r="C40" s="199"/>
      <c r="D40" s="182" t="s">
        <v>327</v>
      </c>
      <c r="E40" s="206"/>
      <c r="F40" s="184">
        <v>328900</v>
      </c>
      <c r="G40" s="184">
        <v>190119.17</v>
      </c>
      <c r="H40" s="201"/>
      <c r="I40" s="201">
        <f>-5556.06+5556.06</f>
        <v>0</v>
      </c>
      <c r="J40" s="201">
        <f>G40+I40</f>
        <v>190119.17</v>
      </c>
      <c r="K40" s="201"/>
      <c r="L40" s="202">
        <f t="shared" si="8"/>
        <v>138780.83</v>
      </c>
    </row>
    <row r="41" spans="2:12" ht="15" customHeight="1">
      <c r="B41" s="198" t="s">
        <v>294</v>
      </c>
      <c r="C41" s="199"/>
      <c r="D41" s="182" t="s">
        <v>295</v>
      </c>
      <c r="E41" s="201"/>
      <c r="F41" s="184">
        <v>20000</v>
      </c>
      <c r="G41" s="207">
        <f>4848.98+2946.05</f>
        <v>7795.03</v>
      </c>
      <c r="H41" s="208"/>
      <c r="I41" s="183"/>
      <c r="J41" s="201">
        <f aca="true" t="shared" si="9" ref="J41:J45">G41</f>
        <v>7795.03</v>
      </c>
      <c r="K41" s="201"/>
      <c r="L41" s="202">
        <f t="shared" si="8"/>
        <v>12204.970000000001</v>
      </c>
    </row>
    <row r="42" spans="2:12" ht="0.75" customHeight="1">
      <c r="B42" s="198" t="s">
        <v>300</v>
      </c>
      <c r="C42" s="199"/>
      <c r="D42" s="182" t="s">
        <v>301</v>
      </c>
      <c r="E42" s="183"/>
      <c r="F42" s="184">
        <f>0</f>
        <v>0</v>
      </c>
      <c r="G42" s="209">
        <f>0</f>
        <v>0</v>
      </c>
      <c r="H42" s="208"/>
      <c r="I42" s="183"/>
      <c r="J42" s="201">
        <f t="shared" si="9"/>
        <v>0</v>
      </c>
      <c r="K42" s="201"/>
      <c r="L42" s="202">
        <f t="shared" si="8"/>
        <v>0</v>
      </c>
    </row>
    <row r="43" spans="2:12" ht="13.5" customHeight="1">
      <c r="B43" s="198" t="s">
        <v>302</v>
      </c>
      <c r="C43" s="199"/>
      <c r="D43" s="182" t="s">
        <v>303</v>
      </c>
      <c r="E43" s="201"/>
      <c r="F43" s="184">
        <v>208000</v>
      </c>
      <c r="G43" s="210">
        <f>74684.5+63522</f>
        <v>138206.5</v>
      </c>
      <c r="H43" s="208"/>
      <c r="I43" s="183"/>
      <c r="J43" s="201">
        <f t="shared" si="9"/>
        <v>138206.5</v>
      </c>
      <c r="K43" s="201"/>
      <c r="L43" s="202">
        <f t="shared" si="8"/>
        <v>69793.5</v>
      </c>
    </row>
    <row r="44" spans="2:12" ht="15" customHeight="1">
      <c r="B44" s="198" t="s">
        <v>304</v>
      </c>
      <c r="C44" s="199"/>
      <c r="D44" s="182" t="s">
        <v>305</v>
      </c>
      <c r="E44" s="201"/>
      <c r="F44" s="184">
        <v>302795.87</v>
      </c>
      <c r="G44" s="210">
        <f>128300+91000</f>
        <v>219300</v>
      </c>
      <c r="H44" s="208"/>
      <c r="I44" s="183"/>
      <c r="J44" s="201">
        <f t="shared" si="9"/>
        <v>219300</v>
      </c>
      <c r="K44" s="201"/>
      <c r="L44" s="202">
        <f t="shared" si="8"/>
        <v>83495.87</v>
      </c>
    </row>
    <row r="45" spans="2:12" ht="15" customHeight="1">
      <c r="B45" s="198" t="s">
        <v>328</v>
      </c>
      <c r="C45" s="199"/>
      <c r="D45" s="182" t="s">
        <v>307</v>
      </c>
      <c r="E45" s="201"/>
      <c r="F45" s="184">
        <v>5000</v>
      </c>
      <c r="G45" s="210">
        <v>2281.91</v>
      </c>
      <c r="H45" s="208"/>
      <c r="I45" s="183"/>
      <c r="J45" s="201">
        <f t="shared" si="9"/>
        <v>2281.91</v>
      </c>
      <c r="K45" s="201"/>
      <c r="L45" s="202">
        <f t="shared" si="8"/>
        <v>2718.09</v>
      </c>
    </row>
    <row r="46" spans="2:12" ht="15" customHeight="1">
      <c r="B46" s="198" t="s">
        <v>329</v>
      </c>
      <c r="C46" s="199"/>
      <c r="D46" s="182" t="s">
        <v>330</v>
      </c>
      <c r="E46" s="201"/>
      <c r="F46" s="184">
        <v>27000</v>
      </c>
      <c r="G46" s="210">
        <v>15500</v>
      </c>
      <c r="H46" s="208"/>
      <c r="I46" s="183"/>
      <c r="J46" s="201"/>
      <c r="K46" s="201"/>
      <c r="L46" s="202"/>
    </row>
    <row r="47" spans="2:12" ht="16.5" customHeight="1">
      <c r="B47" s="198" t="s">
        <v>331</v>
      </c>
      <c r="C47" s="199"/>
      <c r="D47" s="182" t="s">
        <v>332</v>
      </c>
      <c r="E47" s="201"/>
      <c r="F47" s="184">
        <v>111800</v>
      </c>
      <c r="G47" s="210">
        <f>48631+40000</f>
        <v>88631</v>
      </c>
      <c r="H47" s="208"/>
      <c r="I47" s="183"/>
      <c r="J47" s="201">
        <f aca="true" t="shared" si="10" ref="J47:J48">G47</f>
        <v>88631</v>
      </c>
      <c r="K47" s="201"/>
      <c r="L47" s="202">
        <f>F47-J47</f>
        <v>23169</v>
      </c>
    </row>
    <row r="48" spans="2:12" ht="24" customHeight="1">
      <c r="B48" s="203" t="s">
        <v>333</v>
      </c>
      <c r="C48" s="169"/>
      <c r="D48" s="211" t="s">
        <v>334</v>
      </c>
      <c r="E48" s="171"/>
      <c r="F48" s="205">
        <f>F56</f>
        <v>5800</v>
      </c>
      <c r="G48" s="205">
        <f>G56</f>
        <v>1844</v>
      </c>
      <c r="H48" s="205"/>
      <c r="I48" s="205"/>
      <c r="J48" s="205">
        <f t="shared" si="10"/>
        <v>1844</v>
      </c>
      <c r="K48" s="171"/>
      <c r="L48" s="172">
        <f>F48-G48</f>
        <v>3956</v>
      </c>
    </row>
    <row r="49" spans="2:12" ht="14.25" customHeight="1">
      <c r="B49" s="198"/>
      <c r="C49" s="199"/>
      <c r="D49" s="200" t="s">
        <v>320</v>
      </c>
      <c r="E49" s="201"/>
      <c r="F49" s="201"/>
      <c r="G49" s="201"/>
      <c r="H49" s="201"/>
      <c r="I49" s="201"/>
      <c r="J49" s="201"/>
      <c r="K49" s="201"/>
      <c r="L49" s="202"/>
    </row>
    <row r="50" spans="2:12" ht="15" customHeight="1">
      <c r="B50" s="198" t="s">
        <v>335</v>
      </c>
      <c r="C50" s="199"/>
      <c r="D50" s="182" t="s">
        <v>336</v>
      </c>
      <c r="E50" s="183"/>
      <c r="F50" s="184">
        <v>28000</v>
      </c>
      <c r="G50" s="184">
        <v>19000</v>
      </c>
      <c r="H50" s="201"/>
      <c r="I50" s="183"/>
      <c r="J50" s="201">
        <f>G50</f>
        <v>19000</v>
      </c>
      <c r="K50" s="201"/>
      <c r="L50" s="202">
        <f>F50-J50</f>
        <v>9000</v>
      </c>
    </row>
    <row r="51" spans="2:12" ht="21" customHeight="1">
      <c r="B51" s="198" t="s">
        <v>337</v>
      </c>
      <c r="C51" s="199"/>
      <c r="D51" s="182" t="s">
        <v>338</v>
      </c>
      <c r="E51" s="183"/>
      <c r="F51" s="184">
        <v>2000</v>
      </c>
      <c r="G51" s="184">
        <v>2000</v>
      </c>
      <c r="H51" s="201"/>
      <c r="I51" s="183"/>
      <c r="J51" s="201"/>
      <c r="K51" s="201"/>
      <c r="L51" s="202"/>
    </row>
    <row r="52" spans="2:12" ht="40.5" customHeight="1">
      <c r="B52" s="198" t="s">
        <v>339</v>
      </c>
      <c r="C52" s="199"/>
      <c r="D52" s="182" t="s">
        <v>340</v>
      </c>
      <c r="E52" s="183"/>
      <c r="F52" s="184">
        <v>798.58</v>
      </c>
      <c r="G52" s="184">
        <v>798.58</v>
      </c>
      <c r="H52" s="201"/>
      <c r="I52" s="183"/>
      <c r="J52" s="201"/>
      <c r="K52" s="201"/>
      <c r="L52" s="202"/>
    </row>
    <row r="53" spans="2:12" ht="15" customHeight="1">
      <c r="B53" s="198" t="s">
        <v>335</v>
      </c>
      <c r="C53" s="199"/>
      <c r="D53" s="182" t="s">
        <v>341</v>
      </c>
      <c r="E53" s="183"/>
      <c r="F53" s="184">
        <v>6000</v>
      </c>
      <c r="G53" s="184">
        <v>1100</v>
      </c>
      <c r="H53" s="201"/>
      <c r="I53" s="183"/>
      <c r="J53" s="201">
        <f>G53</f>
        <v>1100</v>
      </c>
      <c r="K53" s="201"/>
      <c r="L53" s="202">
        <f>F53-J53</f>
        <v>4900</v>
      </c>
    </row>
    <row r="54" spans="2:12" ht="28.5" customHeight="1">
      <c r="B54" s="198" t="s">
        <v>342</v>
      </c>
      <c r="C54" s="199"/>
      <c r="D54" s="182" t="s">
        <v>343</v>
      </c>
      <c r="E54" s="183"/>
      <c r="F54" s="184">
        <v>19300</v>
      </c>
      <c r="G54" s="210">
        <v>18300</v>
      </c>
      <c r="H54" s="201"/>
      <c r="I54" s="183"/>
      <c r="J54" s="201"/>
      <c r="K54" s="201"/>
      <c r="L54" s="202"/>
    </row>
    <row r="55" spans="2:12" ht="15" customHeight="1">
      <c r="B55" s="198" t="s">
        <v>344</v>
      </c>
      <c r="C55" s="199"/>
      <c r="D55" s="182" t="s">
        <v>345</v>
      </c>
      <c r="E55" s="183"/>
      <c r="F55" s="184">
        <v>117501.42</v>
      </c>
      <c r="G55" s="210">
        <f>0</f>
        <v>0</v>
      </c>
      <c r="H55" s="201"/>
      <c r="I55" s="183"/>
      <c r="J55" s="201">
        <f aca="true" t="shared" si="11" ref="J55:J57">G55</f>
        <v>0</v>
      </c>
      <c r="K55" s="201"/>
      <c r="L55" s="202">
        <f>F55-J55</f>
        <v>117501.42</v>
      </c>
    </row>
    <row r="56" spans="2:12" ht="13.5" customHeight="1">
      <c r="B56" s="198" t="s">
        <v>346</v>
      </c>
      <c r="C56" s="199"/>
      <c r="D56" s="182" t="s">
        <v>347</v>
      </c>
      <c r="E56" s="201"/>
      <c r="F56" s="184">
        <v>5800</v>
      </c>
      <c r="G56" s="184">
        <v>1844</v>
      </c>
      <c r="H56" s="201"/>
      <c r="I56" s="183"/>
      <c r="J56" s="201">
        <f t="shared" si="11"/>
        <v>1844</v>
      </c>
      <c r="K56" s="201"/>
      <c r="L56" s="202">
        <f aca="true" t="shared" si="12" ref="L56:L57">F56-G56</f>
        <v>3956</v>
      </c>
    </row>
    <row r="57" spans="2:12" ht="13.5" customHeight="1">
      <c r="B57" s="203" t="s">
        <v>348</v>
      </c>
      <c r="C57" s="212"/>
      <c r="D57" s="204" t="s">
        <v>349</v>
      </c>
      <c r="E57" s="205"/>
      <c r="F57" s="205">
        <f>F59</f>
        <v>4200</v>
      </c>
      <c r="G57" s="205">
        <f>G59</f>
        <v>0</v>
      </c>
      <c r="H57" s="205"/>
      <c r="I57" s="205"/>
      <c r="J57" s="205">
        <f t="shared" si="11"/>
        <v>0</v>
      </c>
      <c r="K57" s="205"/>
      <c r="L57" s="172">
        <f t="shared" si="12"/>
        <v>4200</v>
      </c>
    </row>
    <row r="58" spans="2:12" ht="14.25" customHeight="1">
      <c r="B58" s="198"/>
      <c r="C58" s="199"/>
      <c r="D58" s="200" t="s">
        <v>320</v>
      </c>
      <c r="E58" s="201"/>
      <c r="F58" s="201"/>
      <c r="G58" s="201"/>
      <c r="H58" s="201"/>
      <c r="I58" s="201"/>
      <c r="J58" s="201"/>
      <c r="K58" s="201"/>
      <c r="L58" s="202"/>
    </row>
    <row r="59" spans="2:12" ht="34.5" customHeight="1">
      <c r="B59" s="198" t="s">
        <v>350</v>
      </c>
      <c r="C59" s="199"/>
      <c r="D59" s="182" t="s">
        <v>351</v>
      </c>
      <c r="E59" s="183"/>
      <c r="F59" s="184">
        <v>4200</v>
      </c>
      <c r="G59" s="184">
        <f>0</f>
        <v>0</v>
      </c>
      <c r="H59" s="201"/>
      <c r="I59" s="183"/>
      <c r="J59" s="201">
        <f aca="true" t="shared" si="13" ref="J59:J60">G59</f>
        <v>0</v>
      </c>
      <c r="K59" s="201"/>
      <c r="L59" s="202">
        <f>F59-G59</f>
        <v>4200</v>
      </c>
    </row>
    <row r="60" spans="2:12" ht="24" customHeight="1">
      <c r="B60" s="192" t="s">
        <v>352</v>
      </c>
      <c r="C60" s="193"/>
      <c r="D60" s="175" t="s">
        <v>353</v>
      </c>
      <c r="E60" s="194"/>
      <c r="F60" s="195">
        <f>F62</f>
        <v>44804.13</v>
      </c>
      <c r="G60" s="195">
        <f>G62</f>
        <v>44804.13</v>
      </c>
      <c r="H60" s="196"/>
      <c r="I60" s="196"/>
      <c r="J60" s="195">
        <f t="shared" si="13"/>
        <v>44804.13</v>
      </c>
      <c r="K60" s="196"/>
      <c r="L60" s="197">
        <f aca="true" t="shared" si="14" ref="L60:L67">F60-J60</f>
        <v>0</v>
      </c>
    </row>
    <row r="61" spans="2:12" ht="15" customHeight="1">
      <c r="B61" s="213"/>
      <c r="C61" s="214"/>
      <c r="D61" s="215" t="s">
        <v>280</v>
      </c>
      <c r="E61" s="216"/>
      <c r="F61" s="217"/>
      <c r="G61" s="217"/>
      <c r="H61" s="217"/>
      <c r="I61" s="217"/>
      <c r="J61" s="218"/>
      <c r="K61" s="217"/>
      <c r="L61" s="219">
        <f t="shared" si="14"/>
        <v>0</v>
      </c>
    </row>
    <row r="62" spans="2:12" ht="33.75" customHeight="1">
      <c r="B62" s="198" t="s">
        <v>354</v>
      </c>
      <c r="C62" s="220"/>
      <c r="D62" s="182" t="s">
        <v>355</v>
      </c>
      <c r="E62" s="221"/>
      <c r="F62" s="184">
        <v>44804.13</v>
      </c>
      <c r="G62" s="184">
        <v>44804.13</v>
      </c>
      <c r="H62" s="201"/>
      <c r="I62" s="183"/>
      <c r="J62" s="201">
        <f aca="true" t="shared" si="15" ref="J62:J63">G62</f>
        <v>44804.13</v>
      </c>
      <c r="K62" s="201"/>
      <c r="L62" s="202">
        <f t="shared" si="14"/>
        <v>0</v>
      </c>
    </row>
    <row r="63" spans="2:12" ht="24" customHeight="1">
      <c r="B63" s="192" t="s">
        <v>356</v>
      </c>
      <c r="C63" s="193"/>
      <c r="D63" s="175" t="s">
        <v>357</v>
      </c>
      <c r="E63" s="194"/>
      <c r="F63" s="195">
        <f>F65</f>
        <v>30000</v>
      </c>
      <c r="G63" s="195">
        <f>G65</f>
        <v>0</v>
      </c>
      <c r="H63" s="196"/>
      <c r="I63" s="196"/>
      <c r="J63" s="195">
        <f t="shared" si="15"/>
        <v>0</v>
      </c>
      <c r="K63" s="196"/>
      <c r="L63" s="197">
        <f t="shared" si="14"/>
        <v>30000</v>
      </c>
    </row>
    <row r="64" spans="2:12" ht="15" customHeight="1">
      <c r="B64" s="213"/>
      <c r="C64" s="214"/>
      <c r="D64" s="215" t="s">
        <v>280</v>
      </c>
      <c r="E64" s="216"/>
      <c r="F64" s="217"/>
      <c r="G64" s="217"/>
      <c r="H64" s="217"/>
      <c r="I64" s="217"/>
      <c r="J64" s="218"/>
      <c r="K64" s="217"/>
      <c r="L64" s="219">
        <f t="shared" si="14"/>
        <v>0</v>
      </c>
    </row>
    <row r="65" spans="2:12" ht="12">
      <c r="B65" s="222" t="s">
        <v>310</v>
      </c>
      <c r="C65" s="220"/>
      <c r="D65" s="182" t="s">
        <v>358</v>
      </c>
      <c r="E65" s="223"/>
      <c r="F65" s="184">
        <v>30000</v>
      </c>
      <c r="G65" s="184">
        <f>0</f>
        <v>0</v>
      </c>
      <c r="H65" s="201"/>
      <c r="I65" s="183"/>
      <c r="J65" s="201">
        <f aca="true" t="shared" si="16" ref="J65:J66">G65</f>
        <v>0</v>
      </c>
      <c r="K65" s="201"/>
      <c r="L65" s="202">
        <f t="shared" si="14"/>
        <v>30000</v>
      </c>
    </row>
    <row r="66" spans="2:12" ht="24" customHeight="1">
      <c r="B66" s="192" t="s">
        <v>359</v>
      </c>
      <c r="C66" s="193"/>
      <c r="D66" s="175" t="s">
        <v>360</v>
      </c>
      <c r="E66" s="194"/>
      <c r="F66" s="195">
        <f>SUM(F68:F71)</f>
        <v>199342</v>
      </c>
      <c r="G66" s="195">
        <f>G70+G69+G68+G71</f>
        <v>167166.41</v>
      </c>
      <c r="H66" s="196"/>
      <c r="I66" s="196"/>
      <c r="J66" s="195">
        <f t="shared" si="16"/>
        <v>167166.41</v>
      </c>
      <c r="K66" s="196"/>
      <c r="L66" s="197">
        <f t="shared" si="14"/>
        <v>32175.589999999997</v>
      </c>
    </row>
    <row r="67" spans="2:12" ht="15" customHeight="1">
      <c r="B67" s="213"/>
      <c r="C67" s="214"/>
      <c r="D67" s="215" t="s">
        <v>280</v>
      </c>
      <c r="E67" s="216"/>
      <c r="F67" s="217"/>
      <c r="G67" s="217"/>
      <c r="H67" s="217"/>
      <c r="I67" s="217"/>
      <c r="J67" s="218"/>
      <c r="K67" s="217"/>
      <c r="L67" s="219">
        <f t="shared" si="14"/>
        <v>0</v>
      </c>
    </row>
    <row r="68" spans="2:12" ht="15" customHeight="1">
      <c r="B68" s="198" t="s">
        <v>361</v>
      </c>
      <c r="C68" s="214"/>
      <c r="D68" s="224" t="s">
        <v>362</v>
      </c>
      <c r="E68" s="216"/>
      <c r="F68" s="225">
        <v>59700</v>
      </c>
      <c r="G68" s="225">
        <v>29700</v>
      </c>
      <c r="H68" s="217"/>
      <c r="I68" s="217"/>
      <c r="J68" s="218"/>
      <c r="K68" s="217"/>
      <c r="L68" s="219"/>
    </row>
    <row r="69" spans="2:12" ht="39.75" customHeight="1">
      <c r="B69" s="198" t="s">
        <v>339</v>
      </c>
      <c r="C69" s="214"/>
      <c r="D69" s="224" t="s">
        <v>363</v>
      </c>
      <c r="E69" s="216"/>
      <c r="F69" s="225">
        <v>7500</v>
      </c>
      <c r="G69" s="225">
        <v>7466.41</v>
      </c>
      <c r="H69" s="217"/>
      <c r="I69" s="217"/>
      <c r="J69" s="218"/>
      <c r="K69" s="217"/>
      <c r="L69" s="219"/>
    </row>
    <row r="70" spans="2:12" ht="14.25">
      <c r="B70" s="198" t="s">
        <v>364</v>
      </c>
      <c r="C70" s="220"/>
      <c r="D70" s="182" t="s">
        <v>365</v>
      </c>
      <c r="E70" s="221"/>
      <c r="F70" s="184">
        <v>130000</v>
      </c>
      <c r="G70" s="184">
        <v>130000</v>
      </c>
      <c r="H70" s="183"/>
      <c r="I70" s="183"/>
      <c r="J70" s="201">
        <f>G70</f>
        <v>130000</v>
      </c>
      <c r="K70" s="201"/>
      <c r="L70" s="202">
        <f>F70-J70</f>
        <v>0</v>
      </c>
    </row>
    <row r="71" spans="2:12" ht="20.25">
      <c r="B71" s="198" t="s">
        <v>337</v>
      </c>
      <c r="C71" s="220"/>
      <c r="D71" s="182" t="s">
        <v>366</v>
      </c>
      <c r="E71" s="221"/>
      <c r="F71" s="184">
        <v>2142</v>
      </c>
      <c r="G71" s="184">
        <v>0</v>
      </c>
      <c r="H71" s="183"/>
      <c r="I71" s="183"/>
      <c r="J71" s="201"/>
      <c r="K71" s="201"/>
      <c r="L71" s="202"/>
    </row>
    <row r="72" spans="2:12" ht="24" customHeight="1">
      <c r="B72" s="226" t="s">
        <v>367</v>
      </c>
      <c r="C72" s="227"/>
      <c r="D72" s="228" t="s">
        <v>368</v>
      </c>
      <c r="E72" s="229"/>
      <c r="F72" s="229">
        <f>F74+F75+F76</f>
        <v>73200</v>
      </c>
      <c r="G72" s="229">
        <f>G74+G75+G76</f>
        <v>40721.19</v>
      </c>
      <c r="H72" s="229"/>
      <c r="I72" s="229"/>
      <c r="J72" s="229">
        <f>G72</f>
        <v>40721.19</v>
      </c>
      <c r="K72" s="229"/>
      <c r="L72" s="230">
        <f aca="true" t="shared" si="17" ref="L72:L84">F72-J72</f>
        <v>32478.809999999998</v>
      </c>
    </row>
    <row r="73" spans="2:12" ht="15.75" customHeight="1">
      <c r="B73" s="213"/>
      <c r="C73" s="231"/>
      <c r="D73" s="215" t="s">
        <v>369</v>
      </c>
      <c r="E73" s="217"/>
      <c r="F73" s="217"/>
      <c r="G73" s="217"/>
      <c r="H73" s="217"/>
      <c r="I73" s="232"/>
      <c r="J73" s="217"/>
      <c r="K73" s="217"/>
      <c r="L73" s="219">
        <f t="shared" si="17"/>
        <v>0</v>
      </c>
    </row>
    <row r="74" spans="2:12" ht="15.75" customHeight="1">
      <c r="B74" s="180" t="s">
        <v>288</v>
      </c>
      <c r="C74" s="199"/>
      <c r="D74" s="182" t="s">
        <v>370</v>
      </c>
      <c r="E74" s="183"/>
      <c r="F74" s="184">
        <v>51920</v>
      </c>
      <c r="G74" s="184">
        <v>31623.8</v>
      </c>
      <c r="H74" s="201"/>
      <c r="I74" s="183"/>
      <c r="J74" s="201">
        <f aca="true" t="shared" si="18" ref="J74:J80">G74</f>
        <v>31623.8</v>
      </c>
      <c r="K74" s="201"/>
      <c r="L74" s="202">
        <f t="shared" si="17"/>
        <v>20296.2</v>
      </c>
    </row>
    <row r="75" spans="2:12" ht="15.75" customHeight="1">
      <c r="B75" s="180" t="s">
        <v>371</v>
      </c>
      <c r="C75" s="199"/>
      <c r="D75" s="182" t="s">
        <v>372</v>
      </c>
      <c r="E75" s="183"/>
      <c r="F75" s="184">
        <v>15680</v>
      </c>
      <c r="G75" s="184">
        <v>9097.39</v>
      </c>
      <c r="H75" s="201"/>
      <c r="I75" s="183"/>
      <c r="J75" s="201">
        <f t="shared" si="18"/>
        <v>9097.39</v>
      </c>
      <c r="K75" s="201"/>
      <c r="L75" s="202">
        <f t="shared" si="17"/>
        <v>6582.610000000001</v>
      </c>
    </row>
    <row r="76" spans="2:12" s="110" customFormat="1" ht="12.75" customHeight="1">
      <c r="B76" s="198" t="s">
        <v>373</v>
      </c>
      <c r="C76" s="233"/>
      <c r="D76" s="234" t="s">
        <v>374</v>
      </c>
      <c r="E76" s="235"/>
      <c r="F76" s="184">
        <v>5600</v>
      </c>
      <c r="G76" s="184">
        <f>0</f>
        <v>0</v>
      </c>
      <c r="H76" s="235"/>
      <c r="I76" s="183"/>
      <c r="J76" s="236">
        <f t="shared" si="18"/>
        <v>0</v>
      </c>
      <c r="K76" s="236"/>
      <c r="L76" s="237">
        <f t="shared" si="17"/>
        <v>5600</v>
      </c>
    </row>
    <row r="77" spans="2:12" ht="24.75" customHeight="1">
      <c r="B77" s="226" t="s">
        <v>375</v>
      </c>
      <c r="C77" s="238"/>
      <c r="D77" s="239" t="s">
        <v>376</v>
      </c>
      <c r="E77" s="229"/>
      <c r="F77" s="240">
        <f>F78+F81</f>
        <v>500000</v>
      </c>
      <c r="G77" s="240">
        <f>G78+G81+G85</f>
        <v>146194.5</v>
      </c>
      <c r="H77" s="229"/>
      <c r="I77" s="229"/>
      <c r="J77" s="240">
        <f t="shared" si="18"/>
        <v>146194.5</v>
      </c>
      <c r="K77" s="229"/>
      <c r="L77" s="230">
        <f t="shared" si="17"/>
        <v>353805.5</v>
      </c>
    </row>
    <row r="78" spans="2:12" ht="12.75" customHeight="1">
      <c r="B78" s="163" t="s">
        <v>284</v>
      </c>
      <c r="C78" s="164"/>
      <c r="D78" s="241" t="s">
        <v>377</v>
      </c>
      <c r="E78" s="166"/>
      <c r="F78" s="166">
        <f>F79+F80</f>
        <v>200000</v>
      </c>
      <c r="G78" s="166">
        <f>G79+G80</f>
        <v>99908</v>
      </c>
      <c r="H78" s="166"/>
      <c r="I78" s="166"/>
      <c r="J78" s="166">
        <f t="shared" si="18"/>
        <v>99908</v>
      </c>
      <c r="K78" s="166"/>
      <c r="L78" s="167">
        <f t="shared" si="17"/>
        <v>100092</v>
      </c>
    </row>
    <row r="79" spans="2:12" ht="12.75" customHeight="1">
      <c r="B79" s="168" t="s">
        <v>292</v>
      </c>
      <c r="C79" s="169"/>
      <c r="D79" s="242" t="s">
        <v>378</v>
      </c>
      <c r="E79" s="171"/>
      <c r="F79" s="171">
        <f>F86+F85</f>
        <v>200000</v>
      </c>
      <c r="G79" s="171">
        <f>G86</f>
        <v>99908</v>
      </c>
      <c r="H79" s="171"/>
      <c r="I79" s="171"/>
      <c r="J79" s="171">
        <f t="shared" si="18"/>
        <v>99908</v>
      </c>
      <c r="K79" s="171"/>
      <c r="L79" s="172">
        <f t="shared" si="17"/>
        <v>100092</v>
      </c>
    </row>
    <row r="80" spans="2:12" ht="12.75" customHeight="1">
      <c r="B80" s="168" t="s">
        <v>310</v>
      </c>
      <c r="C80" s="169"/>
      <c r="D80" s="242" t="s">
        <v>379</v>
      </c>
      <c r="E80" s="171"/>
      <c r="F80" s="171">
        <f>F88</f>
        <v>0</v>
      </c>
      <c r="G80" s="171">
        <f>G88</f>
        <v>0</v>
      </c>
      <c r="H80" s="171"/>
      <c r="I80" s="171"/>
      <c r="J80" s="171">
        <f t="shared" si="18"/>
        <v>0</v>
      </c>
      <c r="K80" s="171"/>
      <c r="L80" s="172">
        <f t="shared" si="17"/>
        <v>0</v>
      </c>
    </row>
    <row r="81" spans="2:12" ht="12.75" customHeight="1">
      <c r="B81" s="168" t="s">
        <v>312</v>
      </c>
      <c r="C81" s="169"/>
      <c r="D81" s="242" t="s">
        <v>380</v>
      </c>
      <c r="E81" s="171"/>
      <c r="F81" s="171">
        <f>F87</f>
        <v>300000</v>
      </c>
      <c r="G81" s="171">
        <f>G87</f>
        <v>31670</v>
      </c>
      <c r="H81" s="171"/>
      <c r="I81" s="171"/>
      <c r="J81" s="171"/>
      <c r="K81" s="171"/>
      <c r="L81" s="172">
        <f t="shared" si="17"/>
        <v>300000</v>
      </c>
    </row>
    <row r="82" spans="2:12" s="110" customFormat="1" ht="12.75" customHeight="1">
      <c r="B82" s="198"/>
      <c r="C82" s="199"/>
      <c r="D82" s="243" t="s">
        <v>369</v>
      </c>
      <c r="E82" s="201"/>
      <c r="F82" s="244"/>
      <c r="G82" s="244"/>
      <c r="H82" s="201"/>
      <c r="I82" s="201"/>
      <c r="J82" s="244"/>
      <c r="K82" s="201"/>
      <c r="L82" s="202">
        <f t="shared" si="17"/>
        <v>0</v>
      </c>
    </row>
    <row r="83" spans="2:12" ht="24.75" customHeight="1">
      <c r="B83" s="192" t="s">
        <v>381</v>
      </c>
      <c r="C83" s="245"/>
      <c r="D83" s="246" t="s">
        <v>382</v>
      </c>
      <c r="E83" s="196"/>
      <c r="F83" s="247">
        <f>SUM(F85:F88)</f>
        <v>500000</v>
      </c>
      <c r="G83" s="247">
        <f>SUM(G86:G88)+G85</f>
        <v>146194.5</v>
      </c>
      <c r="H83" s="196"/>
      <c r="I83" s="196"/>
      <c r="J83" s="247">
        <f>G83</f>
        <v>146194.5</v>
      </c>
      <c r="K83" s="196"/>
      <c r="L83" s="197">
        <f t="shared" si="17"/>
        <v>353805.5</v>
      </c>
    </row>
    <row r="84" spans="2:12" s="110" customFormat="1" ht="12.75" customHeight="1">
      <c r="B84" s="198"/>
      <c r="C84" s="199"/>
      <c r="D84" s="243" t="s">
        <v>369</v>
      </c>
      <c r="E84" s="201"/>
      <c r="F84" s="244"/>
      <c r="G84" s="244"/>
      <c r="H84" s="201"/>
      <c r="I84" s="201"/>
      <c r="J84" s="244"/>
      <c r="K84" s="201"/>
      <c r="L84" s="202">
        <f t="shared" si="17"/>
        <v>0</v>
      </c>
    </row>
    <row r="85" spans="2:12" s="110" customFormat="1" ht="12.75" customHeight="1">
      <c r="B85" s="180" t="s">
        <v>302</v>
      </c>
      <c r="C85" s="199"/>
      <c r="D85" s="248" t="s">
        <v>383</v>
      </c>
      <c r="E85" s="183"/>
      <c r="F85" s="184">
        <v>14616.5</v>
      </c>
      <c r="G85" s="184">
        <v>14616.5</v>
      </c>
      <c r="H85" s="201"/>
      <c r="I85" s="201"/>
      <c r="J85" s="244"/>
      <c r="K85" s="201"/>
      <c r="L85" s="202"/>
    </row>
    <row r="86" spans="2:12" s="110" customFormat="1" ht="12.75" customHeight="1">
      <c r="B86" s="198" t="s">
        <v>361</v>
      </c>
      <c r="C86" s="199"/>
      <c r="D86" s="248" t="s">
        <v>384</v>
      </c>
      <c r="E86" s="201"/>
      <c r="F86" s="184">
        <v>185383.5</v>
      </c>
      <c r="G86" s="184">
        <v>99908</v>
      </c>
      <c r="H86" s="221"/>
      <c r="I86" s="183"/>
      <c r="J86" s="201">
        <f aca="true" t="shared" si="19" ref="J86:J91">G86</f>
        <v>99908</v>
      </c>
      <c r="K86" s="201"/>
      <c r="L86" s="202">
        <f aca="true" t="shared" si="20" ref="L86:L88">F86-J86</f>
        <v>85475.5</v>
      </c>
    </row>
    <row r="87" spans="2:12" s="110" customFormat="1" ht="12.75" customHeight="1">
      <c r="B87" s="198" t="s">
        <v>329</v>
      </c>
      <c r="C87" s="199"/>
      <c r="D87" s="248" t="s">
        <v>385</v>
      </c>
      <c r="E87" s="201"/>
      <c r="F87" s="184">
        <v>300000</v>
      </c>
      <c r="G87" s="184">
        <v>31670</v>
      </c>
      <c r="H87" s="221"/>
      <c r="I87" s="183"/>
      <c r="J87" s="201">
        <f t="shared" si="19"/>
        <v>31670</v>
      </c>
      <c r="K87" s="201"/>
      <c r="L87" s="202">
        <f t="shared" si="20"/>
        <v>268330</v>
      </c>
    </row>
    <row r="88" spans="2:12" ht="15" customHeight="1">
      <c r="B88" s="198" t="s">
        <v>335</v>
      </c>
      <c r="C88" s="199"/>
      <c r="D88" s="182" t="s">
        <v>386</v>
      </c>
      <c r="E88" s="183"/>
      <c r="F88" s="184">
        <f>0</f>
        <v>0</v>
      </c>
      <c r="G88" s="184">
        <f>0</f>
        <v>0</v>
      </c>
      <c r="H88" s="189"/>
      <c r="I88" s="189"/>
      <c r="J88" s="249">
        <f t="shared" si="19"/>
        <v>0</v>
      </c>
      <c r="K88" s="201"/>
      <c r="L88" s="202">
        <f t="shared" si="20"/>
        <v>0</v>
      </c>
    </row>
    <row r="89" spans="2:12" s="110" customFormat="1" ht="12.75" customHeight="1">
      <c r="B89" s="226" t="s">
        <v>387</v>
      </c>
      <c r="C89" s="238"/>
      <c r="D89" s="239" t="s">
        <v>388</v>
      </c>
      <c r="E89" s="250"/>
      <c r="F89" s="229">
        <f>F94</f>
        <v>2212950</v>
      </c>
      <c r="G89" s="229">
        <f>G94</f>
        <v>1774405</v>
      </c>
      <c r="H89" s="161"/>
      <c r="I89" s="161"/>
      <c r="J89" s="240">
        <f t="shared" si="19"/>
        <v>1774405</v>
      </c>
      <c r="K89" s="250"/>
      <c r="L89" s="230">
        <f>F89-G89</f>
        <v>438545</v>
      </c>
    </row>
    <row r="90" spans="2:12" ht="12.75" customHeight="1">
      <c r="B90" s="163" t="s">
        <v>284</v>
      </c>
      <c r="C90" s="164"/>
      <c r="D90" s="241" t="s">
        <v>389</v>
      </c>
      <c r="E90" s="166"/>
      <c r="F90" s="166">
        <f>F91</f>
        <v>680000</v>
      </c>
      <c r="G90" s="166">
        <f>G91</f>
        <v>459455</v>
      </c>
      <c r="H90" s="166"/>
      <c r="I90" s="166"/>
      <c r="J90" s="166">
        <f t="shared" si="19"/>
        <v>459455</v>
      </c>
      <c r="K90" s="166"/>
      <c r="L90" s="167">
        <f aca="true" t="shared" si="21" ref="L90:L91">F90-J90</f>
        <v>220545</v>
      </c>
    </row>
    <row r="91" spans="2:12" ht="12.75" customHeight="1">
      <c r="B91" s="168" t="s">
        <v>292</v>
      </c>
      <c r="C91" s="169"/>
      <c r="D91" s="242" t="s">
        <v>390</v>
      </c>
      <c r="E91" s="171"/>
      <c r="F91" s="171">
        <f>F97+F98+F96</f>
        <v>680000</v>
      </c>
      <c r="G91" s="171">
        <f>G97+G96+G98</f>
        <v>459455</v>
      </c>
      <c r="H91" s="171"/>
      <c r="I91" s="171"/>
      <c r="J91" s="171">
        <f t="shared" si="19"/>
        <v>459455</v>
      </c>
      <c r="K91" s="171"/>
      <c r="L91" s="172">
        <f t="shared" si="21"/>
        <v>220545</v>
      </c>
    </row>
    <row r="92" spans="2:12" ht="12.75" customHeight="1">
      <c r="B92" s="168" t="s">
        <v>312</v>
      </c>
      <c r="C92" s="169"/>
      <c r="D92" s="242" t="s">
        <v>391</v>
      </c>
      <c r="E92" s="171"/>
      <c r="F92" s="171">
        <f>F99</f>
        <v>1532950</v>
      </c>
      <c r="G92" s="171">
        <f>G99</f>
        <v>1314950</v>
      </c>
      <c r="H92" s="171"/>
      <c r="I92" s="171"/>
      <c r="J92" s="171"/>
      <c r="K92" s="171"/>
      <c r="L92" s="172"/>
    </row>
    <row r="93" spans="2:12" s="110" customFormat="1" ht="12.75" customHeight="1">
      <c r="B93" s="251"/>
      <c r="C93" s="252"/>
      <c r="D93" s="253" t="s">
        <v>369</v>
      </c>
      <c r="E93" s="254"/>
      <c r="F93" s="254" t="s">
        <v>281</v>
      </c>
      <c r="G93" s="254" t="s">
        <v>281</v>
      </c>
      <c r="H93" s="254"/>
      <c r="I93" s="254"/>
      <c r="J93" s="254"/>
      <c r="K93" s="254"/>
      <c r="L93" s="255"/>
    </row>
    <row r="94" spans="2:12" s="110" customFormat="1" ht="12.75" customHeight="1">
      <c r="B94" s="192" t="s">
        <v>392</v>
      </c>
      <c r="C94" s="245"/>
      <c r="D94" s="246" t="s">
        <v>393</v>
      </c>
      <c r="E94" s="256"/>
      <c r="F94" s="196">
        <f>F97+F98+F99+F96</f>
        <v>2212950</v>
      </c>
      <c r="G94" s="196">
        <f>G97+G98+G99+G96</f>
        <v>1774405</v>
      </c>
      <c r="H94" s="196"/>
      <c r="I94" s="196"/>
      <c r="J94" s="196">
        <f>J97+J98</f>
        <v>389455</v>
      </c>
      <c r="K94" s="196"/>
      <c r="L94" s="197">
        <f>F94-G94</f>
        <v>438545</v>
      </c>
    </row>
    <row r="95" spans="2:12" s="110" customFormat="1" ht="12.75" customHeight="1">
      <c r="B95" s="213"/>
      <c r="C95" s="231"/>
      <c r="D95" s="257" t="s">
        <v>369</v>
      </c>
      <c r="E95" s="217"/>
      <c r="F95" s="217" t="s">
        <v>281</v>
      </c>
      <c r="G95" s="217" t="s">
        <v>281</v>
      </c>
      <c r="H95" s="217"/>
      <c r="I95" s="217"/>
      <c r="J95" s="217"/>
      <c r="K95" s="217"/>
      <c r="L95" s="219"/>
    </row>
    <row r="96" spans="2:12" s="110" customFormat="1" ht="12.75" customHeight="1">
      <c r="B96" s="213" t="s">
        <v>296</v>
      </c>
      <c r="C96" s="231"/>
      <c r="D96" s="234" t="s">
        <v>394</v>
      </c>
      <c r="E96" s="217"/>
      <c r="F96" s="225">
        <v>150000</v>
      </c>
      <c r="G96" s="258">
        <v>70000</v>
      </c>
      <c r="H96" s="217"/>
      <c r="I96" s="217"/>
      <c r="J96" s="217"/>
      <c r="K96" s="217"/>
      <c r="L96" s="219"/>
    </row>
    <row r="97" spans="2:12" s="110" customFormat="1" ht="12.75" customHeight="1">
      <c r="B97" s="180" t="s">
        <v>302</v>
      </c>
      <c r="C97" s="259"/>
      <c r="D97" s="234" t="s">
        <v>395</v>
      </c>
      <c r="E97" s="235"/>
      <c r="F97" s="260">
        <v>520000</v>
      </c>
      <c r="G97" s="261">
        <f>284130+95325</f>
        <v>379455</v>
      </c>
      <c r="H97" s="235"/>
      <c r="I97" s="183"/>
      <c r="J97" s="262">
        <f aca="true" t="shared" si="22" ref="J97:J109">G97</f>
        <v>379455</v>
      </c>
      <c r="K97" s="262"/>
      <c r="L97" s="263">
        <f>F97-G97</f>
        <v>140545</v>
      </c>
    </row>
    <row r="98" spans="2:12" s="110" customFormat="1" ht="12.75" customHeight="1">
      <c r="B98" s="264" t="s">
        <v>361</v>
      </c>
      <c r="C98" s="199"/>
      <c r="D98" s="234" t="s">
        <v>396</v>
      </c>
      <c r="E98" s="183"/>
      <c r="F98" s="184">
        <v>10000</v>
      </c>
      <c r="G98" s="210">
        <v>10000</v>
      </c>
      <c r="H98" s="183"/>
      <c r="I98" s="201"/>
      <c r="J98" s="201">
        <f t="shared" si="22"/>
        <v>10000</v>
      </c>
      <c r="K98" s="201"/>
      <c r="L98" s="202">
        <f aca="true" t="shared" si="23" ref="L98:L102">F98-J98</f>
        <v>0</v>
      </c>
    </row>
    <row r="99" spans="2:12" s="110" customFormat="1" ht="12.75" customHeight="1">
      <c r="B99" s="198" t="s">
        <v>373</v>
      </c>
      <c r="C99" s="199"/>
      <c r="D99" s="234" t="s">
        <v>397</v>
      </c>
      <c r="E99" s="183"/>
      <c r="F99" s="184">
        <v>1532950</v>
      </c>
      <c r="G99" s="210">
        <f>498750+816200</f>
        <v>1314950</v>
      </c>
      <c r="H99" s="183"/>
      <c r="I99" s="183"/>
      <c r="J99" s="201">
        <f t="shared" si="22"/>
        <v>1314950</v>
      </c>
      <c r="K99" s="201"/>
      <c r="L99" s="202">
        <f t="shared" si="23"/>
        <v>218000</v>
      </c>
    </row>
    <row r="100" spans="2:12" s="110" customFormat="1" ht="25.5" customHeight="1">
      <c r="B100" s="226" t="s">
        <v>398</v>
      </c>
      <c r="C100" s="238"/>
      <c r="D100" s="239" t="s">
        <v>399</v>
      </c>
      <c r="E100" s="229"/>
      <c r="F100" s="240">
        <f>F111</f>
        <v>2209427</v>
      </c>
      <c r="G100" s="240">
        <f>G111</f>
        <v>1059200.8199999998</v>
      </c>
      <c r="H100" s="229"/>
      <c r="I100" s="229"/>
      <c r="J100" s="240">
        <f t="shared" si="22"/>
        <v>1059200.8199999998</v>
      </c>
      <c r="K100" s="229"/>
      <c r="L100" s="265">
        <f t="shared" si="23"/>
        <v>1150226.1800000002</v>
      </c>
    </row>
    <row r="101" spans="2:12" ht="15" customHeight="1">
      <c r="B101" s="163" t="s">
        <v>284</v>
      </c>
      <c r="C101" s="164"/>
      <c r="D101" s="241" t="s">
        <v>400</v>
      </c>
      <c r="E101" s="166"/>
      <c r="F101" s="166">
        <f>F102+F106</f>
        <v>1443627</v>
      </c>
      <c r="G101" s="166">
        <f>G102+G106</f>
        <v>665408.16</v>
      </c>
      <c r="H101" s="166"/>
      <c r="I101" s="166"/>
      <c r="J101" s="166">
        <f t="shared" si="22"/>
        <v>665408.16</v>
      </c>
      <c r="K101" s="166"/>
      <c r="L101" s="167">
        <f t="shared" si="23"/>
        <v>778218.84</v>
      </c>
    </row>
    <row r="102" spans="2:12" ht="15" customHeight="1">
      <c r="B102" s="168" t="s">
        <v>292</v>
      </c>
      <c r="C102" s="169"/>
      <c r="D102" s="242" t="s">
        <v>401</v>
      </c>
      <c r="E102" s="171"/>
      <c r="F102" s="171">
        <f>F103+F104+F105</f>
        <v>1440627</v>
      </c>
      <c r="G102" s="171">
        <f>G103+G104+G105</f>
        <v>665408.16</v>
      </c>
      <c r="H102" s="171"/>
      <c r="I102" s="171"/>
      <c r="J102" s="171">
        <f t="shared" si="22"/>
        <v>665408.16</v>
      </c>
      <c r="K102" s="171"/>
      <c r="L102" s="172">
        <f t="shared" si="23"/>
        <v>775218.84</v>
      </c>
    </row>
    <row r="103" spans="2:12" ht="15" customHeight="1">
      <c r="B103" s="168" t="s">
        <v>298</v>
      </c>
      <c r="C103" s="169"/>
      <c r="D103" s="242" t="s">
        <v>402</v>
      </c>
      <c r="E103" s="171"/>
      <c r="F103" s="171">
        <f>F115</f>
        <v>142308</v>
      </c>
      <c r="G103" s="171">
        <f>G115</f>
        <v>117256.93999999999</v>
      </c>
      <c r="H103" s="171"/>
      <c r="I103" s="171"/>
      <c r="J103" s="171">
        <f t="shared" si="22"/>
        <v>117256.93999999999</v>
      </c>
      <c r="K103" s="171"/>
      <c r="L103" s="172">
        <f>F103-G103</f>
        <v>25051.060000000012</v>
      </c>
    </row>
    <row r="104" spans="2:12" ht="12.75" customHeight="1">
      <c r="B104" s="168" t="s">
        <v>302</v>
      </c>
      <c r="C104" s="169"/>
      <c r="D104" s="242" t="s">
        <v>403</v>
      </c>
      <c r="E104" s="171"/>
      <c r="F104" s="171">
        <f>F135</f>
        <v>308000</v>
      </c>
      <c r="G104" s="171">
        <f>G135</f>
        <v>265237.91000000003</v>
      </c>
      <c r="H104" s="171"/>
      <c r="I104" s="171"/>
      <c r="J104" s="171">
        <f t="shared" si="22"/>
        <v>265237.91000000003</v>
      </c>
      <c r="K104" s="171"/>
      <c r="L104" s="172">
        <f aca="true" t="shared" si="24" ref="L104:L111">F104-J104</f>
        <v>42762.08999999997</v>
      </c>
    </row>
    <row r="105" spans="2:12" ht="12.75" customHeight="1">
      <c r="B105" s="168" t="s">
        <v>361</v>
      </c>
      <c r="C105" s="169"/>
      <c r="D105" s="242" t="s">
        <v>404</v>
      </c>
      <c r="E105" s="171"/>
      <c r="F105" s="171">
        <f>F119+F124+F129+F136</f>
        <v>990319</v>
      </c>
      <c r="G105" s="171">
        <f>G119+G124+G129+G136</f>
        <v>282913.31</v>
      </c>
      <c r="H105" s="171"/>
      <c r="I105" s="171"/>
      <c r="J105" s="171">
        <f t="shared" si="22"/>
        <v>282913.31</v>
      </c>
      <c r="K105" s="171"/>
      <c r="L105" s="172">
        <f t="shared" si="24"/>
        <v>707405.69</v>
      </c>
    </row>
    <row r="106" spans="2:12" ht="12.75" customHeight="1">
      <c r="B106" s="168" t="s">
        <v>310</v>
      </c>
      <c r="C106" s="169"/>
      <c r="D106" s="242" t="s">
        <v>405</v>
      </c>
      <c r="E106" s="171"/>
      <c r="F106" s="171">
        <f>F142</f>
        <v>3000</v>
      </c>
      <c r="G106" s="171">
        <f>G142</f>
        <v>0</v>
      </c>
      <c r="H106" s="171"/>
      <c r="I106" s="171"/>
      <c r="J106" s="171">
        <f t="shared" si="22"/>
        <v>0</v>
      </c>
      <c r="K106" s="171"/>
      <c r="L106" s="172">
        <f t="shared" si="24"/>
        <v>3000</v>
      </c>
    </row>
    <row r="107" spans="2:12" ht="12.75" customHeight="1">
      <c r="B107" s="168" t="s">
        <v>312</v>
      </c>
      <c r="C107" s="169"/>
      <c r="D107" s="242" t="s">
        <v>406</v>
      </c>
      <c r="E107" s="171"/>
      <c r="F107" s="171">
        <f>F108+F109</f>
        <v>665550</v>
      </c>
      <c r="G107" s="171">
        <f>G108+G109</f>
        <v>305150</v>
      </c>
      <c r="H107" s="171"/>
      <c r="I107" s="171"/>
      <c r="J107" s="171">
        <f t="shared" si="22"/>
        <v>305150</v>
      </c>
      <c r="K107" s="171"/>
      <c r="L107" s="172">
        <f t="shared" si="24"/>
        <v>360400</v>
      </c>
    </row>
    <row r="108" spans="2:12" ht="12.75" customHeight="1">
      <c r="B108" s="168" t="s">
        <v>329</v>
      </c>
      <c r="C108" s="169"/>
      <c r="D108" s="242" t="s">
        <v>407</v>
      </c>
      <c r="E108" s="171"/>
      <c r="F108" s="171">
        <f>F138</f>
        <v>368000</v>
      </c>
      <c r="G108" s="171">
        <f>G138</f>
        <v>260900</v>
      </c>
      <c r="H108" s="171"/>
      <c r="I108" s="171"/>
      <c r="J108" s="171">
        <f t="shared" si="22"/>
        <v>260900</v>
      </c>
      <c r="K108" s="171"/>
      <c r="L108" s="172">
        <f t="shared" si="24"/>
        <v>107100</v>
      </c>
    </row>
    <row r="109" spans="2:12" ht="13.5" customHeight="1">
      <c r="B109" s="168" t="s">
        <v>373</v>
      </c>
      <c r="C109" s="266"/>
      <c r="D109" s="267" t="s">
        <v>408</v>
      </c>
      <c r="E109" s="268"/>
      <c r="F109" s="268">
        <f>F126+F131+F139</f>
        <v>297550</v>
      </c>
      <c r="G109" s="268">
        <f>G126+G131+G139</f>
        <v>44250</v>
      </c>
      <c r="H109" s="268"/>
      <c r="I109" s="268"/>
      <c r="J109" s="268">
        <f t="shared" si="22"/>
        <v>44250</v>
      </c>
      <c r="K109" s="268"/>
      <c r="L109" s="269">
        <f t="shared" si="24"/>
        <v>253300</v>
      </c>
    </row>
    <row r="110" spans="2:12" ht="13.5" customHeight="1">
      <c r="B110" s="198"/>
      <c r="C110" s="199"/>
      <c r="D110" s="243" t="s">
        <v>280</v>
      </c>
      <c r="E110" s="201"/>
      <c r="F110" s="244"/>
      <c r="G110" s="244"/>
      <c r="H110" s="201"/>
      <c r="I110" s="201"/>
      <c r="J110" s="244"/>
      <c r="K110" s="201"/>
      <c r="L110" s="202">
        <f t="shared" si="24"/>
        <v>0</v>
      </c>
    </row>
    <row r="111" spans="2:12" ht="13.5" customHeight="1">
      <c r="B111" s="192" t="s">
        <v>409</v>
      </c>
      <c r="C111" s="245"/>
      <c r="D111" s="246" t="s">
        <v>410</v>
      </c>
      <c r="E111" s="256"/>
      <c r="F111" s="196">
        <f>F113+F122+F127+F132+F140</f>
        <v>2209427</v>
      </c>
      <c r="G111" s="196">
        <f>G113+G122+G127+G132+G140</f>
        <v>1059200.8199999998</v>
      </c>
      <c r="H111" s="270"/>
      <c r="I111" s="270"/>
      <c r="J111" s="256">
        <f>G111</f>
        <v>1059200.8199999998</v>
      </c>
      <c r="K111" s="256"/>
      <c r="L111" s="197">
        <f t="shared" si="24"/>
        <v>1150226.1800000002</v>
      </c>
    </row>
    <row r="112" spans="2:12" ht="13.5" customHeight="1">
      <c r="B112" s="198"/>
      <c r="C112" s="199"/>
      <c r="D112" s="243" t="s">
        <v>280</v>
      </c>
      <c r="E112" s="201"/>
      <c r="F112" s="244"/>
      <c r="G112" s="244"/>
      <c r="H112" s="201"/>
      <c r="I112" s="201"/>
      <c r="J112" s="244"/>
      <c r="K112" s="201"/>
      <c r="L112" s="202"/>
    </row>
    <row r="113" spans="2:12" ht="13.5" customHeight="1">
      <c r="B113" s="203" t="s">
        <v>411</v>
      </c>
      <c r="C113" s="212"/>
      <c r="D113" s="271" t="s">
        <v>412</v>
      </c>
      <c r="E113" s="205"/>
      <c r="F113" s="272">
        <f>SUM(F115:F121)</f>
        <v>211058</v>
      </c>
      <c r="G113" s="272">
        <f>SUM(G115:G121)</f>
        <v>184899.59999999998</v>
      </c>
      <c r="H113" s="205"/>
      <c r="I113" s="205"/>
      <c r="J113" s="272">
        <f>G113</f>
        <v>184899.59999999998</v>
      </c>
      <c r="K113" s="205"/>
      <c r="L113" s="172">
        <f aca="true" t="shared" si="25" ref="L113:L114">F113-J113</f>
        <v>26158.400000000023</v>
      </c>
    </row>
    <row r="114" spans="2:12" ht="13.5" customHeight="1">
      <c r="B114" s="198"/>
      <c r="C114" s="199"/>
      <c r="D114" s="243" t="s">
        <v>280</v>
      </c>
      <c r="E114" s="201"/>
      <c r="F114" s="244"/>
      <c r="G114" s="244"/>
      <c r="H114" s="201"/>
      <c r="I114" s="201"/>
      <c r="J114" s="244"/>
      <c r="K114" s="201"/>
      <c r="L114" s="202">
        <f t="shared" si="25"/>
        <v>0</v>
      </c>
    </row>
    <row r="115" spans="2:12" ht="13.5" customHeight="1">
      <c r="B115" s="198" t="s">
        <v>298</v>
      </c>
      <c r="C115" s="199"/>
      <c r="D115" s="248" t="s">
        <v>413</v>
      </c>
      <c r="E115" s="201"/>
      <c r="F115" s="184">
        <v>142308</v>
      </c>
      <c r="G115" s="210">
        <f>89314.43+27942.51</f>
        <v>117256.93999999999</v>
      </c>
      <c r="H115" s="208"/>
      <c r="I115" s="183"/>
      <c r="J115" s="201">
        <f>G115</f>
        <v>117256.93999999999</v>
      </c>
      <c r="K115" s="201"/>
      <c r="L115" s="202">
        <f>F115-G115</f>
        <v>25051.060000000012</v>
      </c>
    </row>
    <row r="116" spans="2:12" ht="13.5" customHeight="1">
      <c r="B116" s="198" t="s">
        <v>361</v>
      </c>
      <c r="C116" s="199"/>
      <c r="D116" s="248" t="s">
        <v>414</v>
      </c>
      <c r="E116" s="201"/>
      <c r="F116" s="184">
        <v>61100</v>
      </c>
      <c r="G116" s="210">
        <v>60000</v>
      </c>
      <c r="H116" s="208"/>
      <c r="I116" s="183"/>
      <c r="J116" s="201"/>
      <c r="K116" s="201"/>
      <c r="L116" s="202"/>
    </row>
    <row r="117" spans="2:12" ht="13.5" customHeight="1">
      <c r="B117" s="198" t="s">
        <v>373</v>
      </c>
      <c r="C117" s="199"/>
      <c r="D117" s="248" t="s">
        <v>415</v>
      </c>
      <c r="E117" s="201"/>
      <c r="F117" s="184">
        <v>7650</v>
      </c>
      <c r="G117" s="210">
        <v>7642.66</v>
      </c>
      <c r="H117" s="208"/>
      <c r="I117" s="183"/>
      <c r="J117" s="201"/>
      <c r="K117" s="201"/>
      <c r="L117" s="202"/>
    </row>
    <row r="118" spans="2:12" ht="0.75" customHeight="1">
      <c r="B118" s="180" t="s">
        <v>302</v>
      </c>
      <c r="C118" s="199"/>
      <c r="D118" s="248" t="s">
        <v>416</v>
      </c>
      <c r="E118" s="201"/>
      <c r="F118" s="184"/>
      <c r="G118" s="184"/>
      <c r="H118" s="208"/>
      <c r="I118" s="183"/>
      <c r="J118" s="201"/>
      <c r="K118" s="201"/>
      <c r="L118" s="202">
        <f>F118-G118</f>
        <v>0</v>
      </c>
    </row>
    <row r="119" spans="2:12" ht="13.5" customHeight="1" hidden="1">
      <c r="B119" s="198" t="s">
        <v>361</v>
      </c>
      <c r="C119" s="199"/>
      <c r="D119" s="248" t="s">
        <v>414</v>
      </c>
      <c r="E119" s="201"/>
      <c r="F119" s="184"/>
      <c r="G119" s="184"/>
      <c r="H119" s="208"/>
      <c r="I119" s="183"/>
      <c r="J119" s="201">
        <f aca="true" t="shared" si="26" ref="J119:J122">G119</f>
        <v>0</v>
      </c>
      <c r="K119" s="201"/>
      <c r="L119" s="202">
        <f aca="true" t="shared" si="27" ref="L119:L129">F119-J119</f>
        <v>0</v>
      </c>
    </row>
    <row r="120" spans="2:12" ht="13.5" customHeight="1" hidden="1">
      <c r="B120" s="198" t="s">
        <v>329</v>
      </c>
      <c r="C120" s="199"/>
      <c r="D120" s="248" t="s">
        <v>417</v>
      </c>
      <c r="E120" s="201"/>
      <c r="F120" s="184"/>
      <c r="G120" s="184"/>
      <c r="H120" s="208"/>
      <c r="I120" s="183"/>
      <c r="J120" s="201">
        <f t="shared" si="26"/>
        <v>0</v>
      </c>
      <c r="K120" s="201"/>
      <c r="L120" s="202">
        <f t="shared" si="27"/>
        <v>0</v>
      </c>
    </row>
    <row r="121" spans="2:12" ht="12.75" customHeight="1" hidden="1">
      <c r="B121" s="198" t="s">
        <v>373</v>
      </c>
      <c r="C121" s="199"/>
      <c r="D121" s="248" t="s">
        <v>418</v>
      </c>
      <c r="E121" s="201"/>
      <c r="F121" s="184"/>
      <c r="G121" s="184"/>
      <c r="H121" s="208"/>
      <c r="I121" s="183"/>
      <c r="J121" s="201">
        <f t="shared" si="26"/>
        <v>0</v>
      </c>
      <c r="K121" s="201"/>
      <c r="L121" s="202">
        <f t="shared" si="27"/>
        <v>0</v>
      </c>
    </row>
    <row r="122" spans="2:12" ht="12.75" customHeight="1">
      <c r="B122" s="203" t="s">
        <v>419</v>
      </c>
      <c r="C122" s="212"/>
      <c r="D122" s="271" t="s">
        <v>420</v>
      </c>
      <c r="E122" s="205"/>
      <c r="F122" s="205">
        <f>SUM(F124:F126)</f>
        <v>50150</v>
      </c>
      <c r="G122" s="205">
        <f>SUM(G124:G126)</f>
        <v>0</v>
      </c>
      <c r="H122" s="205"/>
      <c r="I122" s="205"/>
      <c r="J122" s="205">
        <f t="shared" si="26"/>
        <v>0</v>
      </c>
      <c r="K122" s="205"/>
      <c r="L122" s="172">
        <f t="shared" si="27"/>
        <v>50150</v>
      </c>
    </row>
    <row r="123" spans="2:12" ht="12.75" customHeight="1">
      <c r="B123" s="198"/>
      <c r="C123" s="199"/>
      <c r="D123" s="243" t="s">
        <v>280</v>
      </c>
      <c r="E123" s="201"/>
      <c r="F123" s="201"/>
      <c r="G123" s="201"/>
      <c r="H123" s="201"/>
      <c r="I123" s="201"/>
      <c r="J123" s="201"/>
      <c r="K123" s="201"/>
      <c r="L123" s="202">
        <f t="shared" si="27"/>
        <v>0</v>
      </c>
    </row>
    <row r="124" spans="2:12" ht="12.75" customHeight="1">
      <c r="B124" s="198" t="s">
        <v>361</v>
      </c>
      <c r="C124" s="199"/>
      <c r="D124" s="248" t="s">
        <v>421</v>
      </c>
      <c r="E124" s="201"/>
      <c r="F124" s="184">
        <v>50150</v>
      </c>
      <c r="G124" s="184">
        <f>0</f>
        <v>0</v>
      </c>
      <c r="H124" s="201"/>
      <c r="I124" s="201"/>
      <c r="J124" s="201">
        <f aca="true" t="shared" si="28" ref="J124:J125">G124</f>
        <v>0</v>
      </c>
      <c r="K124" s="201"/>
      <c r="L124" s="202">
        <f t="shared" si="27"/>
        <v>50150</v>
      </c>
    </row>
    <row r="125" spans="2:12" ht="12.75" customHeight="1">
      <c r="B125" s="198" t="s">
        <v>329</v>
      </c>
      <c r="C125" s="199"/>
      <c r="D125" s="248" t="s">
        <v>422</v>
      </c>
      <c r="E125" s="201"/>
      <c r="F125" s="184"/>
      <c r="G125" s="184"/>
      <c r="H125" s="201"/>
      <c r="I125" s="201"/>
      <c r="J125" s="201">
        <f t="shared" si="28"/>
        <v>0</v>
      </c>
      <c r="K125" s="201"/>
      <c r="L125" s="202">
        <f t="shared" si="27"/>
        <v>0</v>
      </c>
    </row>
    <row r="126" spans="2:12" ht="14.25">
      <c r="B126" s="198" t="s">
        <v>373</v>
      </c>
      <c r="C126" s="199"/>
      <c r="D126" s="248" t="s">
        <v>423</v>
      </c>
      <c r="E126" s="201"/>
      <c r="F126" s="184"/>
      <c r="G126" s="184"/>
      <c r="H126" s="201"/>
      <c r="I126" s="201"/>
      <c r="J126" s="201"/>
      <c r="K126" s="201"/>
      <c r="L126" s="202">
        <f t="shared" si="27"/>
        <v>0</v>
      </c>
    </row>
    <row r="127" spans="2:12" ht="12.75" customHeight="1">
      <c r="B127" s="203" t="s">
        <v>424</v>
      </c>
      <c r="C127" s="212"/>
      <c r="D127" s="271" t="s">
        <v>425</v>
      </c>
      <c r="E127" s="205"/>
      <c r="F127" s="205">
        <f>SUM(F129:F131)</f>
        <v>49050</v>
      </c>
      <c r="G127" s="205">
        <f>SUM(G129:G131)</f>
        <v>11000</v>
      </c>
      <c r="H127" s="205"/>
      <c r="I127" s="205"/>
      <c r="J127" s="205">
        <f>G127</f>
        <v>11000</v>
      </c>
      <c r="K127" s="205"/>
      <c r="L127" s="172">
        <f t="shared" si="27"/>
        <v>38050</v>
      </c>
    </row>
    <row r="128" spans="2:12" ht="12.75" customHeight="1">
      <c r="B128" s="198"/>
      <c r="C128" s="199"/>
      <c r="D128" s="243" t="s">
        <v>280</v>
      </c>
      <c r="E128" s="201"/>
      <c r="F128" s="201"/>
      <c r="G128" s="201"/>
      <c r="H128" s="201"/>
      <c r="I128" s="201"/>
      <c r="J128" s="201"/>
      <c r="K128" s="201"/>
      <c r="L128" s="202">
        <f t="shared" si="27"/>
        <v>0</v>
      </c>
    </row>
    <row r="129" spans="2:12" ht="12.75" customHeight="1">
      <c r="B129" s="198" t="s">
        <v>361</v>
      </c>
      <c r="C129" s="199"/>
      <c r="D129" s="248" t="s">
        <v>426</v>
      </c>
      <c r="E129" s="201"/>
      <c r="F129" s="184">
        <v>27000</v>
      </c>
      <c r="G129" s="210">
        <f>3000+8000</f>
        <v>11000</v>
      </c>
      <c r="H129" s="201"/>
      <c r="I129" s="201"/>
      <c r="J129" s="201">
        <f aca="true" t="shared" si="29" ref="J129:J132">G129</f>
        <v>11000</v>
      </c>
      <c r="K129" s="201"/>
      <c r="L129" s="202">
        <f t="shared" si="27"/>
        <v>16000</v>
      </c>
    </row>
    <row r="130" spans="2:12" ht="12.75" customHeight="1" hidden="1">
      <c r="B130" s="198" t="s">
        <v>329</v>
      </c>
      <c r="C130" s="199"/>
      <c r="D130" s="248" t="s">
        <v>427</v>
      </c>
      <c r="E130" s="201"/>
      <c r="F130" s="184"/>
      <c r="G130" s="210"/>
      <c r="H130" s="201"/>
      <c r="I130" s="201"/>
      <c r="J130" s="201">
        <f t="shared" si="29"/>
        <v>0</v>
      </c>
      <c r="K130" s="201"/>
      <c r="L130" s="202">
        <f aca="true" t="shared" si="30" ref="L130:L131">F130-G130</f>
        <v>0</v>
      </c>
    </row>
    <row r="131" spans="2:12" ht="12.75" customHeight="1">
      <c r="B131" s="198" t="s">
        <v>373</v>
      </c>
      <c r="C131" s="199"/>
      <c r="D131" s="248" t="s">
        <v>428</v>
      </c>
      <c r="E131" s="201"/>
      <c r="F131" s="184">
        <v>22050</v>
      </c>
      <c r="G131" s="210">
        <f>0</f>
        <v>0</v>
      </c>
      <c r="H131" s="201"/>
      <c r="I131" s="201"/>
      <c r="J131" s="201">
        <f t="shared" si="29"/>
        <v>0</v>
      </c>
      <c r="K131" s="201"/>
      <c r="L131" s="202">
        <f t="shared" si="30"/>
        <v>22050</v>
      </c>
    </row>
    <row r="132" spans="2:12" ht="12.75" customHeight="1">
      <c r="B132" s="203" t="s">
        <v>429</v>
      </c>
      <c r="C132" s="212"/>
      <c r="D132" s="271" t="s">
        <v>430</v>
      </c>
      <c r="E132" s="205"/>
      <c r="F132" s="205">
        <f>SUM(F134:F139)</f>
        <v>1896169</v>
      </c>
      <c r="G132" s="205">
        <f>SUM(G134:G139)</f>
        <v>863301.22</v>
      </c>
      <c r="H132" s="205"/>
      <c r="I132" s="205"/>
      <c r="J132" s="205">
        <f t="shared" si="29"/>
        <v>863301.22</v>
      </c>
      <c r="K132" s="205"/>
      <c r="L132" s="172">
        <f aca="true" t="shared" si="31" ref="L132:L133">F132-J132</f>
        <v>1032867.78</v>
      </c>
    </row>
    <row r="133" spans="2:12" ht="12.75" customHeight="1">
      <c r="B133" s="198"/>
      <c r="C133" s="199"/>
      <c r="D133" s="243" t="s">
        <v>280</v>
      </c>
      <c r="E133" s="183"/>
      <c r="F133" s="201"/>
      <c r="G133" s="201"/>
      <c r="H133" s="201"/>
      <c r="I133" s="201"/>
      <c r="J133" s="201"/>
      <c r="K133" s="201"/>
      <c r="L133" s="202">
        <f t="shared" si="31"/>
        <v>0</v>
      </c>
    </row>
    <row r="134" spans="2:12" ht="12.75" customHeight="1">
      <c r="B134" s="213" t="s">
        <v>296</v>
      </c>
      <c r="C134" s="199"/>
      <c r="D134" s="248" t="s">
        <v>431</v>
      </c>
      <c r="E134" s="183"/>
      <c r="F134" s="184">
        <v>31500</v>
      </c>
      <c r="G134" s="210">
        <v>21000</v>
      </c>
      <c r="H134" s="201"/>
      <c r="I134" s="201"/>
      <c r="J134" s="201"/>
      <c r="K134" s="201"/>
      <c r="L134" s="202"/>
    </row>
    <row r="135" spans="2:12" ht="12.75" customHeight="1">
      <c r="B135" s="180" t="s">
        <v>302</v>
      </c>
      <c r="C135" s="199"/>
      <c r="D135" s="248" t="s">
        <v>432</v>
      </c>
      <c r="E135" s="201"/>
      <c r="F135" s="184">
        <v>308000</v>
      </c>
      <c r="G135" s="210">
        <f>143180.69+122057.22</f>
        <v>265237.91000000003</v>
      </c>
      <c r="H135" s="183"/>
      <c r="I135" s="183"/>
      <c r="J135" s="201">
        <f aca="true" t="shared" si="32" ref="J135:J140">G135</f>
        <v>265237.91000000003</v>
      </c>
      <c r="K135" s="201"/>
      <c r="L135" s="202">
        <f aca="true" t="shared" si="33" ref="L135:L136">F135-G135</f>
        <v>42762.08999999997</v>
      </c>
    </row>
    <row r="136" spans="2:12" ht="12.75" customHeight="1">
      <c r="B136" s="198" t="s">
        <v>361</v>
      </c>
      <c r="C136" s="199"/>
      <c r="D136" s="248" t="s">
        <v>433</v>
      </c>
      <c r="E136" s="201"/>
      <c r="F136" s="184">
        <v>913169</v>
      </c>
      <c r="G136" s="210">
        <f>56000+215913.31</f>
        <v>271913.31</v>
      </c>
      <c r="H136" s="221"/>
      <c r="I136" s="183"/>
      <c r="J136" s="201">
        <f t="shared" si="32"/>
        <v>271913.31</v>
      </c>
      <c r="K136" s="201"/>
      <c r="L136" s="202">
        <f t="shared" si="33"/>
        <v>641255.69</v>
      </c>
    </row>
    <row r="137" spans="2:12" ht="12.75" customHeight="1">
      <c r="B137" s="198" t="s">
        <v>310</v>
      </c>
      <c r="C137" s="199"/>
      <c r="D137" s="248" t="s">
        <v>434</v>
      </c>
      <c r="E137" s="201"/>
      <c r="F137" s="184"/>
      <c r="G137" s="210"/>
      <c r="H137" s="208"/>
      <c r="I137" s="183"/>
      <c r="J137" s="201">
        <f t="shared" si="32"/>
        <v>0</v>
      </c>
      <c r="K137" s="201"/>
      <c r="L137" s="202">
        <f>F137-J137</f>
        <v>0</v>
      </c>
    </row>
    <row r="138" spans="2:12" ht="12.75" customHeight="1">
      <c r="B138" s="198" t="s">
        <v>329</v>
      </c>
      <c r="C138" s="199"/>
      <c r="D138" s="248" t="s">
        <v>435</v>
      </c>
      <c r="E138" s="183"/>
      <c r="F138" s="184">
        <v>368000</v>
      </c>
      <c r="G138" s="210">
        <f>197900+63000</f>
        <v>260900</v>
      </c>
      <c r="H138" s="221"/>
      <c r="I138" s="183"/>
      <c r="J138" s="201">
        <f t="shared" si="32"/>
        <v>260900</v>
      </c>
      <c r="K138" s="201"/>
      <c r="L138" s="202">
        <f aca="true" t="shared" si="34" ref="L138:L139">F138-G138</f>
        <v>107100</v>
      </c>
    </row>
    <row r="139" spans="2:12" ht="12.75" customHeight="1">
      <c r="B139" s="198" t="s">
        <v>373</v>
      </c>
      <c r="C139" s="233"/>
      <c r="D139" s="234" t="s">
        <v>436</v>
      </c>
      <c r="E139" s="236"/>
      <c r="F139" s="260">
        <v>275500</v>
      </c>
      <c r="G139" s="261">
        <v>44250</v>
      </c>
      <c r="H139" s="208"/>
      <c r="I139" s="183"/>
      <c r="J139" s="236">
        <f t="shared" si="32"/>
        <v>44250</v>
      </c>
      <c r="K139" s="236"/>
      <c r="L139" s="237">
        <f t="shared" si="34"/>
        <v>231250</v>
      </c>
    </row>
    <row r="140" spans="2:12" s="110" customFormat="1" ht="23.25" customHeight="1">
      <c r="B140" s="203" t="s">
        <v>333</v>
      </c>
      <c r="C140" s="169"/>
      <c r="D140" s="271" t="s">
        <v>437</v>
      </c>
      <c r="E140" s="171"/>
      <c r="F140" s="205">
        <f>F142</f>
        <v>3000</v>
      </c>
      <c r="G140" s="205">
        <f>G142</f>
        <v>0</v>
      </c>
      <c r="H140" s="171"/>
      <c r="I140" s="171"/>
      <c r="J140" s="205">
        <f t="shared" si="32"/>
        <v>0</v>
      </c>
      <c r="K140" s="171"/>
      <c r="L140" s="172">
        <f>L142</f>
        <v>3000</v>
      </c>
    </row>
    <row r="141" spans="2:12" ht="12.75" customHeight="1">
      <c r="B141" s="213"/>
      <c r="C141" s="231"/>
      <c r="D141" s="257" t="s">
        <v>320</v>
      </c>
      <c r="E141" s="217"/>
      <c r="F141" s="217"/>
      <c r="G141" s="217"/>
      <c r="H141" s="217"/>
      <c r="I141" s="217"/>
      <c r="J141" s="217"/>
      <c r="K141" s="217"/>
      <c r="L141" s="219"/>
    </row>
    <row r="142" spans="2:12" ht="13.5" customHeight="1">
      <c r="B142" s="198" t="s">
        <v>346</v>
      </c>
      <c r="C142" s="273"/>
      <c r="D142" s="274" t="s">
        <v>438</v>
      </c>
      <c r="E142" s="189"/>
      <c r="F142" s="190">
        <v>3000</v>
      </c>
      <c r="G142" s="190">
        <f>0</f>
        <v>0</v>
      </c>
      <c r="H142" s="275"/>
      <c r="I142" s="275"/>
      <c r="J142" s="275">
        <f aca="true" t="shared" si="35" ref="J142:J145">G142</f>
        <v>0</v>
      </c>
      <c r="K142" s="275"/>
      <c r="L142" s="276">
        <f>F142-G142</f>
        <v>3000</v>
      </c>
    </row>
    <row r="143" spans="2:12" ht="13.5" customHeight="1">
      <c r="B143" s="226" t="s">
        <v>439</v>
      </c>
      <c r="C143" s="238"/>
      <c r="D143" s="228" t="s">
        <v>440</v>
      </c>
      <c r="E143" s="229"/>
      <c r="F143" s="229">
        <f>F147+F159</f>
        <v>93189.72</v>
      </c>
      <c r="G143" s="229">
        <f>G147+G159</f>
        <v>93189.72</v>
      </c>
      <c r="H143" s="229"/>
      <c r="I143" s="229"/>
      <c r="J143" s="229">
        <f t="shared" si="35"/>
        <v>93189.72</v>
      </c>
      <c r="K143" s="229"/>
      <c r="L143" s="230">
        <f aca="true" t="shared" si="36" ref="L143:L156">F143-J143</f>
        <v>0</v>
      </c>
    </row>
    <row r="144" spans="2:12" ht="13.5" customHeight="1">
      <c r="B144" s="277" t="s">
        <v>441</v>
      </c>
      <c r="C144" s="278"/>
      <c r="D144" s="279" t="s">
        <v>442</v>
      </c>
      <c r="E144" s="280"/>
      <c r="F144" s="280">
        <f>SUM(F149:F155)</f>
        <v>0</v>
      </c>
      <c r="G144" s="280">
        <f>SUM(G149:G155)</f>
        <v>0</v>
      </c>
      <c r="H144" s="280"/>
      <c r="I144" s="280"/>
      <c r="J144" s="280">
        <f t="shared" si="35"/>
        <v>0</v>
      </c>
      <c r="K144" s="280"/>
      <c r="L144" s="281">
        <f t="shared" si="36"/>
        <v>0</v>
      </c>
    </row>
    <row r="145" spans="2:12" ht="13.5" customHeight="1">
      <c r="B145" s="282" t="s">
        <v>312</v>
      </c>
      <c r="C145" s="283"/>
      <c r="D145" s="284" t="s">
        <v>443</v>
      </c>
      <c r="E145" s="285"/>
      <c r="F145" s="285">
        <f>SUM(F156:F158)</f>
        <v>93189.72</v>
      </c>
      <c r="G145" s="285">
        <f>SUM(G156:G158)</f>
        <v>93189.72</v>
      </c>
      <c r="H145" s="285"/>
      <c r="I145" s="285"/>
      <c r="J145" s="285">
        <f t="shared" si="35"/>
        <v>93189.72</v>
      </c>
      <c r="K145" s="285"/>
      <c r="L145" s="286">
        <f t="shared" si="36"/>
        <v>0</v>
      </c>
    </row>
    <row r="146" spans="2:12" ht="13.5" customHeight="1">
      <c r="B146" s="198"/>
      <c r="C146" s="199"/>
      <c r="D146" s="243" t="s">
        <v>280</v>
      </c>
      <c r="E146" s="201"/>
      <c r="F146" s="201"/>
      <c r="G146" s="201"/>
      <c r="H146" s="201"/>
      <c r="I146" s="201"/>
      <c r="J146" s="201"/>
      <c r="K146" s="201"/>
      <c r="L146" s="202">
        <f t="shared" si="36"/>
        <v>0</v>
      </c>
    </row>
    <row r="147" spans="2:12" ht="24" customHeight="1">
      <c r="B147" s="203" t="s">
        <v>444</v>
      </c>
      <c r="C147" s="169"/>
      <c r="D147" s="271" t="s">
        <v>445</v>
      </c>
      <c r="E147" s="171"/>
      <c r="F147" s="171">
        <f>SUM(F149:F158)</f>
        <v>93189.72</v>
      </c>
      <c r="G147" s="171">
        <f>SUM(G149:G158)</f>
        <v>93189.72</v>
      </c>
      <c r="H147" s="171"/>
      <c r="I147" s="171"/>
      <c r="J147" s="171">
        <f>G147</f>
        <v>93189.72</v>
      </c>
      <c r="K147" s="171"/>
      <c r="L147" s="172">
        <f t="shared" si="36"/>
        <v>0</v>
      </c>
    </row>
    <row r="148" spans="2:12" ht="13.5" customHeight="1">
      <c r="B148" s="198"/>
      <c r="C148" s="199"/>
      <c r="D148" s="243" t="s">
        <v>280</v>
      </c>
      <c r="E148" s="201"/>
      <c r="F148" s="201"/>
      <c r="G148" s="201"/>
      <c r="H148" s="201"/>
      <c r="I148" s="201"/>
      <c r="J148" s="201"/>
      <c r="K148" s="201"/>
      <c r="L148" s="202">
        <f t="shared" si="36"/>
        <v>0</v>
      </c>
    </row>
    <row r="149" spans="2:12" ht="13.5" customHeight="1" hidden="1">
      <c r="B149" s="180" t="s">
        <v>288</v>
      </c>
      <c r="C149" s="199"/>
      <c r="D149" s="248" t="s">
        <v>446</v>
      </c>
      <c r="E149" s="201"/>
      <c r="F149" s="184"/>
      <c r="G149" s="184"/>
      <c r="H149" s="201"/>
      <c r="I149" s="201"/>
      <c r="J149" s="201"/>
      <c r="K149" s="201"/>
      <c r="L149" s="202">
        <f t="shared" si="36"/>
        <v>0</v>
      </c>
    </row>
    <row r="150" spans="2:12" ht="13.5" customHeight="1" hidden="1">
      <c r="B150" s="180" t="s">
        <v>447</v>
      </c>
      <c r="C150" s="199"/>
      <c r="D150" s="248" t="s">
        <v>448</v>
      </c>
      <c r="E150" s="201"/>
      <c r="F150" s="184"/>
      <c r="G150" s="184"/>
      <c r="H150" s="201"/>
      <c r="I150" s="201"/>
      <c r="J150" s="201"/>
      <c r="K150" s="201"/>
      <c r="L150" s="202">
        <f t="shared" si="36"/>
        <v>0</v>
      </c>
    </row>
    <row r="151" spans="2:12" ht="13.5" customHeight="1" hidden="1">
      <c r="B151" s="198" t="s">
        <v>294</v>
      </c>
      <c r="C151" s="199"/>
      <c r="D151" s="248" t="s">
        <v>449</v>
      </c>
      <c r="E151" s="201"/>
      <c r="F151" s="184"/>
      <c r="G151" s="184"/>
      <c r="H151" s="201"/>
      <c r="I151" s="201"/>
      <c r="J151" s="201"/>
      <c r="K151" s="201"/>
      <c r="L151" s="202">
        <f t="shared" si="36"/>
        <v>0</v>
      </c>
    </row>
    <row r="152" spans="2:12" ht="13.5" customHeight="1" hidden="1">
      <c r="B152" s="198" t="s">
        <v>296</v>
      </c>
      <c r="C152" s="199"/>
      <c r="D152" s="248" t="s">
        <v>450</v>
      </c>
      <c r="E152" s="201"/>
      <c r="F152" s="184"/>
      <c r="G152" s="184"/>
      <c r="H152" s="201"/>
      <c r="I152" s="201"/>
      <c r="J152" s="201"/>
      <c r="K152" s="201"/>
      <c r="L152" s="202">
        <f t="shared" si="36"/>
        <v>0</v>
      </c>
    </row>
    <row r="153" spans="2:12" ht="13.5" customHeight="1" hidden="1">
      <c r="B153" s="198" t="s">
        <v>298</v>
      </c>
      <c r="C153" s="199"/>
      <c r="D153" s="248" t="s">
        <v>451</v>
      </c>
      <c r="E153" s="201"/>
      <c r="F153" s="184"/>
      <c r="G153" s="184"/>
      <c r="H153" s="201"/>
      <c r="I153" s="201"/>
      <c r="J153" s="201"/>
      <c r="K153" s="201"/>
      <c r="L153" s="202">
        <f t="shared" si="36"/>
        <v>0</v>
      </c>
    </row>
    <row r="154" spans="2:12" ht="13.5" customHeight="1" hidden="1">
      <c r="B154" s="180" t="s">
        <v>452</v>
      </c>
      <c r="C154" s="199"/>
      <c r="D154" s="248" t="s">
        <v>453</v>
      </c>
      <c r="E154" s="201"/>
      <c r="F154" s="184"/>
      <c r="G154" s="184"/>
      <c r="H154" s="201"/>
      <c r="I154" s="201"/>
      <c r="J154" s="201"/>
      <c r="K154" s="201"/>
      <c r="L154" s="202">
        <f t="shared" si="36"/>
        <v>0</v>
      </c>
    </row>
    <row r="155" spans="2:12" ht="13.5" customHeight="1" hidden="1">
      <c r="B155" s="198" t="s">
        <v>454</v>
      </c>
      <c r="C155" s="199"/>
      <c r="D155" s="248" t="s">
        <v>455</v>
      </c>
      <c r="E155" s="201"/>
      <c r="F155" s="184"/>
      <c r="G155" s="184"/>
      <c r="H155" s="201"/>
      <c r="I155" s="201"/>
      <c r="J155" s="201"/>
      <c r="K155" s="201"/>
      <c r="L155" s="202">
        <f t="shared" si="36"/>
        <v>0</v>
      </c>
    </row>
    <row r="156" spans="2:12" ht="13.5" customHeight="1" hidden="1">
      <c r="B156" s="180" t="s">
        <v>456</v>
      </c>
      <c r="C156" s="199"/>
      <c r="D156" s="248" t="s">
        <v>457</v>
      </c>
      <c r="E156" s="201"/>
      <c r="F156" s="184"/>
      <c r="G156" s="184"/>
      <c r="H156" s="201"/>
      <c r="I156" s="201"/>
      <c r="J156" s="201"/>
      <c r="K156" s="201"/>
      <c r="L156" s="202">
        <f t="shared" si="36"/>
        <v>0</v>
      </c>
    </row>
    <row r="157" spans="2:12" ht="13.5" customHeight="1">
      <c r="B157" s="180" t="s">
        <v>302</v>
      </c>
      <c r="C157" s="199"/>
      <c r="D157" s="248" t="s">
        <v>453</v>
      </c>
      <c r="E157" s="201"/>
      <c r="F157" s="184">
        <v>93189.72</v>
      </c>
      <c r="G157" s="184">
        <v>93189.72</v>
      </c>
      <c r="H157" s="201"/>
      <c r="I157" s="201"/>
      <c r="J157" s="201"/>
      <c r="K157" s="201"/>
      <c r="L157" s="202"/>
    </row>
    <row r="158" spans="2:12" ht="22.5" customHeight="1">
      <c r="B158" s="180" t="s">
        <v>458</v>
      </c>
      <c r="C158" s="199"/>
      <c r="D158" s="248" t="s">
        <v>459</v>
      </c>
      <c r="E158" s="201"/>
      <c r="F158" s="184">
        <v>0</v>
      </c>
      <c r="G158" s="184">
        <f>0</f>
        <v>0</v>
      </c>
      <c r="H158" s="201"/>
      <c r="I158" s="201"/>
      <c r="J158" s="201">
        <f>G158</f>
        <v>0</v>
      </c>
      <c r="K158" s="201"/>
      <c r="L158" s="202">
        <f>F158-J158</f>
        <v>0</v>
      </c>
    </row>
    <row r="159" spans="2:12" ht="13.5" customHeight="1" hidden="1">
      <c r="B159" s="203" t="s">
        <v>460</v>
      </c>
      <c r="C159" s="212"/>
      <c r="D159" s="271" t="s">
        <v>461</v>
      </c>
      <c r="E159" s="205"/>
      <c r="F159" s="205">
        <f>F161</f>
        <v>0</v>
      </c>
      <c r="G159" s="205">
        <f>G161</f>
        <v>0</v>
      </c>
      <c r="H159" s="205"/>
      <c r="I159" s="205"/>
      <c r="J159" s="205">
        <f>J161</f>
        <v>0</v>
      </c>
      <c r="K159" s="205"/>
      <c r="L159" s="172">
        <f>L161</f>
        <v>0</v>
      </c>
    </row>
    <row r="160" spans="2:12" ht="13.5" customHeight="1" hidden="1">
      <c r="B160" s="180"/>
      <c r="C160" s="199"/>
      <c r="D160" s="243" t="s">
        <v>320</v>
      </c>
      <c r="E160" s="201"/>
      <c r="F160" s="201"/>
      <c r="G160" s="201"/>
      <c r="H160" s="201"/>
      <c r="I160" s="201"/>
      <c r="J160" s="201"/>
      <c r="K160" s="201"/>
      <c r="L160" s="202"/>
    </row>
    <row r="161" spans="2:12" ht="13.5" customHeight="1" hidden="1">
      <c r="B161" s="198" t="s">
        <v>462</v>
      </c>
      <c r="C161" s="233"/>
      <c r="D161" s="248" t="s">
        <v>463</v>
      </c>
      <c r="E161" s="236"/>
      <c r="F161" s="260"/>
      <c r="G161" s="260"/>
      <c r="H161" s="236"/>
      <c r="I161" s="236"/>
      <c r="J161" s="236">
        <f aca="true" t="shared" si="37" ref="J161:J177">G161</f>
        <v>0</v>
      </c>
      <c r="K161" s="236"/>
      <c r="L161" s="237">
        <f>F161-G161</f>
        <v>0</v>
      </c>
    </row>
    <row r="162" spans="2:12" ht="12.75" customHeight="1">
      <c r="B162" s="226" t="s">
        <v>464</v>
      </c>
      <c r="C162" s="238"/>
      <c r="D162" s="228" t="s">
        <v>465</v>
      </c>
      <c r="E162" s="250"/>
      <c r="F162" s="229">
        <f>F163+F175</f>
        <v>1955930.2799999998</v>
      </c>
      <c r="G162" s="229">
        <f>G163+G175</f>
        <v>1240967.27</v>
      </c>
      <c r="H162" s="229"/>
      <c r="I162" s="229">
        <f>I163+I175</f>
        <v>0</v>
      </c>
      <c r="J162" s="240">
        <f t="shared" si="37"/>
        <v>1240967.27</v>
      </c>
      <c r="K162" s="229"/>
      <c r="L162" s="230">
        <f aca="true" t="shared" si="38" ref="L162:L195">F162-J162</f>
        <v>714963.0099999998</v>
      </c>
    </row>
    <row r="163" spans="2:12" ht="12.75" customHeight="1">
      <c r="B163" s="163" t="s">
        <v>284</v>
      </c>
      <c r="C163" s="164"/>
      <c r="D163" s="241" t="s">
        <v>466</v>
      </c>
      <c r="E163" s="166"/>
      <c r="F163" s="166">
        <f>F164+F168+F174</f>
        <v>1594586.17</v>
      </c>
      <c r="G163" s="166">
        <f>G164+G168+G174</f>
        <v>929803.27</v>
      </c>
      <c r="H163" s="166"/>
      <c r="I163" s="166"/>
      <c r="J163" s="166">
        <f t="shared" si="37"/>
        <v>929803.27</v>
      </c>
      <c r="K163" s="166"/>
      <c r="L163" s="167">
        <f t="shared" si="38"/>
        <v>664782.8999999999</v>
      </c>
    </row>
    <row r="164" spans="2:12" ht="12.75" customHeight="1">
      <c r="B164" s="168" t="s">
        <v>286</v>
      </c>
      <c r="C164" s="169"/>
      <c r="D164" s="242" t="s">
        <v>467</v>
      </c>
      <c r="E164" s="171"/>
      <c r="F164" s="171">
        <f>F165+F166+F167</f>
        <v>1273320</v>
      </c>
      <c r="G164" s="171">
        <f>G165+G166+G167</f>
        <v>740886.66</v>
      </c>
      <c r="H164" s="171"/>
      <c r="I164" s="171"/>
      <c r="J164" s="171">
        <f t="shared" si="37"/>
        <v>740886.66</v>
      </c>
      <c r="K164" s="171"/>
      <c r="L164" s="172">
        <f t="shared" si="38"/>
        <v>532433.34</v>
      </c>
    </row>
    <row r="165" spans="2:12" ht="12.75" customHeight="1">
      <c r="B165" s="168" t="s">
        <v>288</v>
      </c>
      <c r="C165" s="169"/>
      <c r="D165" s="242" t="s">
        <v>468</v>
      </c>
      <c r="E165" s="171"/>
      <c r="F165" s="171">
        <f aca="true" t="shared" si="39" ref="F165:F167">F183</f>
        <v>977920</v>
      </c>
      <c r="G165" s="171">
        <f aca="true" t="shared" si="40" ref="G165:G167">G183</f>
        <v>576373.06</v>
      </c>
      <c r="H165" s="171"/>
      <c r="I165" s="171"/>
      <c r="J165" s="171">
        <f t="shared" si="37"/>
        <v>576373.06</v>
      </c>
      <c r="K165" s="171"/>
      <c r="L165" s="172">
        <f t="shared" si="38"/>
        <v>401546.93999999994</v>
      </c>
    </row>
    <row r="166" spans="2:12" ht="12.75" customHeight="1">
      <c r="B166" s="168" t="s">
        <v>469</v>
      </c>
      <c r="C166" s="169"/>
      <c r="D166" s="242" t="s">
        <v>470</v>
      </c>
      <c r="E166" s="171"/>
      <c r="F166" s="171">
        <f t="shared" si="39"/>
        <v>0</v>
      </c>
      <c r="G166" s="171">
        <f t="shared" si="40"/>
        <v>0</v>
      </c>
      <c r="H166" s="171"/>
      <c r="I166" s="171"/>
      <c r="J166" s="171">
        <f t="shared" si="37"/>
        <v>0</v>
      </c>
      <c r="K166" s="171"/>
      <c r="L166" s="172">
        <f t="shared" si="38"/>
        <v>0</v>
      </c>
    </row>
    <row r="167" spans="2:12" ht="12.75" customHeight="1">
      <c r="B167" s="168" t="s">
        <v>326</v>
      </c>
      <c r="C167" s="169"/>
      <c r="D167" s="242" t="s">
        <v>471</v>
      </c>
      <c r="E167" s="171"/>
      <c r="F167" s="171">
        <f t="shared" si="39"/>
        <v>295400</v>
      </c>
      <c r="G167" s="171">
        <f t="shared" si="40"/>
        <v>164513.6</v>
      </c>
      <c r="H167" s="171"/>
      <c r="I167" s="171"/>
      <c r="J167" s="171">
        <f t="shared" si="37"/>
        <v>164513.6</v>
      </c>
      <c r="K167" s="171"/>
      <c r="L167" s="172">
        <f t="shared" si="38"/>
        <v>130886.4</v>
      </c>
    </row>
    <row r="168" spans="2:12" ht="12.75" customHeight="1">
      <c r="B168" s="168" t="s">
        <v>292</v>
      </c>
      <c r="C168" s="169"/>
      <c r="D168" s="242" t="s">
        <v>472</v>
      </c>
      <c r="E168" s="171"/>
      <c r="F168" s="171">
        <f>F169+F170+F171+F172+F173</f>
        <v>292666.17</v>
      </c>
      <c r="G168" s="171">
        <f>G169+G170+G171+G172+G173</f>
        <v>170233.55</v>
      </c>
      <c r="H168" s="171"/>
      <c r="I168" s="171"/>
      <c r="J168" s="171">
        <f t="shared" si="37"/>
        <v>170233.55</v>
      </c>
      <c r="K168" s="171"/>
      <c r="L168" s="172">
        <f t="shared" si="38"/>
        <v>122432.62</v>
      </c>
    </row>
    <row r="169" spans="2:12" ht="12.75" customHeight="1">
      <c r="B169" s="168" t="s">
        <v>294</v>
      </c>
      <c r="C169" s="169"/>
      <c r="D169" s="242" t="s">
        <v>473</v>
      </c>
      <c r="E169" s="171"/>
      <c r="F169" s="171">
        <f aca="true" t="shared" si="41" ref="F169:F173">F186</f>
        <v>0</v>
      </c>
      <c r="G169" s="171">
        <f aca="true" t="shared" si="42" ref="G169:G173">G186</f>
        <v>0</v>
      </c>
      <c r="H169" s="171"/>
      <c r="I169" s="171"/>
      <c r="J169" s="171">
        <f t="shared" si="37"/>
        <v>0</v>
      </c>
      <c r="K169" s="171"/>
      <c r="L169" s="172">
        <f t="shared" si="38"/>
        <v>0</v>
      </c>
    </row>
    <row r="170" spans="2:12" ht="12.75" customHeight="1">
      <c r="B170" s="168" t="s">
        <v>296</v>
      </c>
      <c r="C170" s="169"/>
      <c r="D170" s="242" t="s">
        <v>474</v>
      </c>
      <c r="E170" s="171"/>
      <c r="F170" s="171">
        <f t="shared" si="41"/>
        <v>0</v>
      </c>
      <c r="G170" s="171">
        <f t="shared" si="42"/>
        <v>0</v>
      </c>
      <c r="H170" s="171"/>
      <c r="I170" s="171"/>
      <c r="J170" s="171">
        <f t="shared" si="37"/>
        <v>0</v>
      </c>
      <c r="K170" s="171"/>
      <c r="L170" s="172">
        <f t="shared" si="38"/>
        <v>0</v>
      </c>
    </row>
    <row r="171" spans="2:12" ht="12.75" customHeight="1">
      <c r="B171" s="168" t="s">
        <v>298</v>
      </c>
      <c r="C171" s="169"/>
      <c r="D171" s="242" t="s">
        <v>475</v>
      </c>
      <c r="E171" s="171"/>
      <c r="F171" s="171">
        <f t="shared" si="41"/>
        <v>80666.17</v>
      </c>
      <c r="G171" s="171">
        <f t="shared" si="42"/>
        <v>35183.05</v>
      </c>
      <c r="H171" s="171"/>
      <c r="I171" s="171"/>
      <c r="J171" s="171">
        <f t="shared" si="37"/>
        <v>35183.05</v>
      </c>
      <c r="K171" s="171"/>
      <c r="L171" s="172">
        <f t="shared" si="38"/>
        <v>45483.119999999995</v>
      </c>
    </row>
    <row r="172" spans="2:12" ht="12.75" customHeight="1">
      <c r="B172" s="168" t="s">
        <v>302</v>
      </c>
      <c r="C172" s="169"/>
      <c r="D172" s="242" t="s">
        <v>476</v>
      </c>
      <c r="E172" s="171"/>
      <c r="F172" s="171">
        <f t="shared" si="41"/>
        <v>170000</v>
      </c>
      <c r="G172" s="171">
        <f t="shared" si="42"/>
        <v>110450.5</v>
      </c>
      <c r="H172" s="171"/>
      <c r="I172" s="171"/>
      <c r="J172" s="171">
        <f t="shared" si="37"/>
        <v>110450.5</v>
      </c>
      <c r="K172" s="171"/>
      <c r="L172" s="172">
        <f t="shared" si="38"/>
        <v>59549.5</v>
      </c>
    </row>
    <row r="173" spans="2:12" ht="12.75" customHeight="1">
      <c r="B173" s="168" t="s">
        <v>361</v>
      </c>
      <c r="C173" s="169"/>
      <c r="D173" s="242" t="s">
        <v>477</v>
      </c>
      <c r="E173" s="171"/>
      <c r="F173" s="171">
        <f t="shared" si="41"/>
        <v>42000</v>
      </c>
      <c r="G173" s="171">
        <f t="shared" si="42"/>
        <v>24600</v>
      </c>
      <c r="H173" s="171"/>
      <c r="I173" s="171"/>
      <c r="J173" s="171">
        <f t="shared" si="37"/>
        <v>24600</v>
      </c>
      <c r="K173" s="171"/>
      <c r="L173" s="172">
        <f t="shared" si="38"/>
        <v>17400</v>
      </c>
    </row>
    <row r="174" spans="2:12" ht="12.75" customHeight="1">
      <c r="B174" s="168" t="s">
        <v>310</v>
      </c>
      <c r="C174" s="169"/>
      <c r="D174" s="242" t="s">
        <v>478</v>
      </c>
      <c r="E174" s="171"/>
      <c r="F174" s="171">
        <f>SUM(F197:F201)</f>
        <v>28600</v>
      </c>
      <c r="G174" s="171">
        <f>SUM(G197:G201)</f>
        <v>18683.06</v>
      </c>
      <c r="H174" s="171"/>
      <c r="I174" s="171"/>
      <c r="J174" s="171">
        <f t="shared" si="37"/>
        <v>18683.06</v>
      </c>
      <c r="K174" s="171"/>
      <c r="L174" s="172">
        <f t="shared" si="38"/>
        <v>9916.939999999999</v>
      </c>
    </row>
    <row r="175" spans="2:12" ht="12.75" customHeight="1">
      <c r="B175" s="168" t="s">
        <v>312</v>
      </c>
      <c r="C175" s="169"/>
      <c r="D175" s="242" t="s">
        <v>479</v>
      </c>
      <c r="E175" s="171"/>
      <c r="F175" s="171">
        <f>F176+F177</f>
        <v>361344.11</v>
      </c>
      <c r="G175" s="171">
        <f>G176+G177</f>
        <v>311164</v>
      </c>
      <c r="H175" s="171"/>
      <c r="I175" s="171"/>
      <c r="J175" s="171">
        <f t="shared" si="37"/>
        <v>311164</v>
      </c>
      <c r="K175" s="171"/>
      <c r="L175" s="172">
        <f t="shared" si="38"/>
        <v>50180.109999999986</v>
      </c>
    </row>
    <row r="176" spans="2:12" ht="12.75" customHeight="1">
      <c r="B176" s="168" t="s">
        <v>329</v>
      </c>
      <c r="C176" s="169"/>
      <c r="D176" s="242" t="s">
        <v>480</v>
      </c>
      <c r="E176" s="171"/>
      <c r="F176" s="171">
        <f>F192</f>
        <v>258000</v>
      </c>
      <c r="G176" s="171">
        <f>G192</f>
        <v>257877</v>
      </c>
      <c r="H176" s="171"/>
      <c r="I176" s="171"/>
      <c r="J176" s="171">
        <f t="shared" si="37"/>
        <v>257877</v>
      </c>
      <c r="K176" s="171"/>
      <c r="L176" s="172">
        <f t="shared" si="38"/>
        <v>123</v>
      </c>
    </row>
    <row r="177" spans="2:12" ht="13.5" customHeight="1">
      <c r="B177" s="168" t="s">
        <v>373</v>
      </c>
      <c r="C177" s="266"/>
      <c r="D177" s="267" t="s">
        <v>481</v>
      </c>
      <c r="E177" s="268"/>
      <c r="F177" s="268">
        <f>F194+F193+F191</f>
        <v>103344.11</v>
      </c>
      <c r="G177" s="268">
        <f>G194+G193+G191</f>
        <v>53287</v>
      </c>
      <c r="H177" s="268"/>
      <c r="I177" s="268"/>
      <c r="J177" s="268">
        <f t="shared" si="37"/>
        <v>53287</v>
      </c>
      <c r="K177" s="268"/>
      <c r="L177" s="269">
        <f t="shared" si="38"/>
        <v>50057.11</v>
      </c>
    </row>
    <row r="178" spans="2:12" ht="12.75" customHeight="1">
      <c r="B178" s="198"/>
      <c r="C178" s="199"/>
      <c r="D178" s="200" t="s">
        <v>280</v>
      </c>
      <c r="E178" s="201"/>
      <c r="F178" s="244"/>
      <c r="G178" s="244"/>
      <c r="H178" s="201"/>
      <c r="I178" s="201"/>
      <c r="J178" s="244"/>
      <c r="K178" s="201"/>
      <c r="L178" s="202">
        <f t="shared" si="38"/>
        <v>0</v>
      </c>
    </row>
    <row r="179" spans="2:12" ht="12.75" customHeight="1">
      <c r="B179" s="192" t="s">
        <v>482</v>
      </c>
      <c r="C179" s="245"/>
      <c r="D179" s="175" t="s">
        <v>483</v>
      </c>
      <c r="E179" s="256"/>
      <c r="F179" s="247">
        <f>F181+F195</f>
        <v>1955930.2799999998</v>
      </c>
      <c r="G179" s="247">
        <f>G181+G195</f>
        <v>1240967.27</v>
      </c>
      <c r="H179" s="256"/>
      <c r="I179" s="247">
        <f>I181+I195</f>
        <v>0</v>
      </c>
      <c r="J179" s="247">
        <f>G179</f>
        <v>1240967.27</v>
      </c>
      <c r="K179" s="256"/>
      <c r="L179" s="197">
        <f t="shared" si="38"/>
        <v>714963.0099999998</v>
      </c>
    </row>
    <row r="180" spans="2:12" ht="12.75" customHeight="1">
      <c r="B180" s="198"/>
      <c r="C180" s="199"/>
      <c r="D180" s="200" t="s">
        <v>280</v>
      </c>
      <c r="E180" s="201"/>
      <c r="F180" s="244"/>
      <c r="G180" s="244"/>
      <c r="H180" s="201"/>
      <c r="I180" s="201"/>
      <c r="J180" s="244"/>
      <c r="K180" s="201"/>
      <c r="L180" s="202">
        <f t="shared" si="38"/>
        <v>0</v>
      </c>
    </row>
    <row r="181" spans="2:12" ht="26.25" customHeight="1">
      <c r="B181" s="203" t="s">
        <v>484</v>
      </c>
      <c r="C181" s="169"/>
      <c r="D181" s="211" t="s">
        <v>485</v>
      </c>
      <c r="E181" s="171"/>
      <c r="F181" s="287">
        <f>SUM(F183:F194)</f>
        <v>1927330.2799999998</v>
      </c>
      <c r="G181" s="287">
        <f>SUM(G183:G194)</f>
        <v>1222284.21</v>
      </c>
      <c r="H181" s="171"/>
      <c r="I181" s="287">
        <f>SUM(I183:I194)</f>
        <v>0</v>
      </c>
      <c r="J181" s="287">
        <f>G181</f>
        <v>1222284.21</v>
      </c>
      <c r="K181" s="171"/>
      <c r="L181" s="172">
        <f t="shared" si="38"/>
        <v>705046.0699999998</v>
      </c>
    </row>
    <row r="182" spans="2:12" ht="13.5" customHeight="1">
      <c r="B182" s="198"/>
      <c r="C182" s="199"/>
      <c r="D182" s="200" t="s">
        <v>280</v>
      </c>
      <c r="E182" s="201"/>
      <c r="F182" s="244"/>
      <c r="G182" s="244"/>
      <c r="H182" s="201"/>
      <c r="I182" s="201"/>
      <c r="J182" s="244"/>
      <c r="K182" s="201"/>
      <c r="L182" s="202">
        <f t="shared" si="38"/>
        <v>0</v>
      </c>
    </row>
    <row r="183" spans="2:12" ht="13.5" customHeight="1">
      <c r="B183" s="198" t="s">
        <v>288</v>
      </c>
      <c r="C183" s="199"/>
      <c r="D183" s="248" t="s">
        <v>486</v>
      </c>
      <c r="E183" s="201"/>
      <c r="F183" s="184">
        <v>977920</v>
      </c>
      <c r="G183" s="288">
        <v>576373.06</v>
      </c>
      <c r="H183" s="201"/>
      <c r="I183" s="183">
        <f>2992-2992</f>
        <v>0</v>
      </c>
      <c r="J183" s="201">
        <f aca="true" t="shared" si="43" ref="J183:J195">G183</f>
        <v>576373.06</v>
      </c>
      <c r="K183" s="201"/>
      <c r="L183" s="202">
        <f t="shared" si="38"/>
        <v>401546.93999999994</v>
      </c>
    </row>
    <row r="184" spans="2:12" ht="13.5" customHeight="1">
      <c r="B184" s="198" t="s">
        <v>487</v>
      </c>
      <c r="C184" s="199"/>
      <c r="D184" s="248" t="s">
        <v>488</v>
      </c>
      <c r="E184" s="201"/>
      <c r="F184" s="184"/>
      <c r="G184" s="184"/>
      <c r="H184" s="201"/>
      <c r="I184" s="201"/>
      <c r="J184" s="201">
        <f t="shared" si="43"/>
        <v>0</v>
      </c>
      <c r="K184" s="201"/>
      <c r="L184" s="202">
        <f t="shared" si="38"/>
        <v>0</v>
      </c>
    </row>
    <row r="185" spans="2:12" ht="13.5" customHeight="1">
      <c r="B185" s="198" t="s">
        <v>326</v>
      </c>
      <c r="C185" s="199"/>
      <c r="D185" s="248" t="s">
        <v>489</v>
      </c>
      <c r="E185" s="201"/>
      <c r="F185" s="184">
        <v>295400</v>
      </c>
      <c r="G185" s="289">
        <v>164513.6</v>
      </c>
      <c r="H185" s="201"/>
      <c r="I185" s="183">
        <f>6233-6233</f>
        <v>0</v>
      </c>
      <c r="J185" s="201">
        <f t="shared" si="43"/>
        <v>164513.6</v>
      </c>
      <c r="K185" s="201"/>
      <c r="L185" s="202">
        <f t="shared" si="38"/>
        <v>130886.4</v>
      </c>
    </row>
    <row r="186" spans="2:12" ht="0.75" customHeight="1">
      <c r="B186" s="198" t="s">
        <v>294</v>
      </c>
      <c r="C186" s="199"/>
      <c r="D186" s="248" t="s">
        <v>490</v>
      </c>
      <c r="E186" s="201"/>
      <c r="F186" s="184"/>
      <c r="G186" s="184"/>
      <c r="H186" s="208"/>
      <c r="I186" s="183"/>
      <c r="J186" s="201">
        <f t="shared" si="43"/>
        <v>0</v>
      </c>
      <c r="K186" s="201"/>
      <c r="L186" s="202">
        <f t="shared" si="38"/>
        <v>0</v>
      </c>
    </row>
    <row r="187" spans="2:12" ht="13.5" customHeight="1" hidden="1">
      <c r="B187" s="198" t="s">
        <v>296</v>
      </c>
      <c r="C187" s="199"/>
      <c r="D187" s="248" t="s">
        <v>491</v>
      </c>
      <c r="E187" s="201"/>
      <c r="F187" s="184"/>
      <c r="G187" s="184"/>
      <c r="H187" s="208"/>
      <c r="I187" s="183"/>
      <c r="J187" s="201">
        <f t="shared" si="43"/>
        <v>0</v>
      </c>
      <c r="K187" s="201"/>
      <c r="L187" s="202">
        <f t="shared" si="38"/>
        <v>0</v>
      </c>
    </row>
    <row r="188" spans="2:12" ht="13.5" customHeight="1">
      <c r="B188" s="198" t="s">
        <v>298</v>
      </c>
      <c r="C188" s="199"/>
      <c r="D188" s="248" t="s">
        <v>492</v>
      </c>
      <c r="E188" s="290"/>
      <c r="F188" s="184">
        <v>80666.17</v>
      </c>
      <c r="G188" s="210">
        <v>35183.05</v>
      </c>
      <c r="H188" s="208"/>
      <c r="I188" s="183"/>
      <c r="J188" s="201">
        <f t="shared" si="43"/>
        <v>35183.05</v>
      </c>
      <c r="K188" s="201"/>
      <c r="L188" s="202">
        <f t="shared" si="38"/>
        <v>45483.119999999995</v>
      </c>
    </row>
    <row r="189" spans="2:12" ht="13.5" customHeight="1">
      <c r="B189" s="198" t="s">
        <v>302</v>
      </c>
      <c r="C189" s="199"/>
      <c r="D189" s="248" t="s">
        <v>493</v>
      </c>
      <c r="E189" s="183"/>
      <c r="F189" s="184">
        <f>177131-7131</f>
        <v>170000</v>
      </c>
      <c r="G189" s="210">
        <f>82288.5+28162</f>
        <v>110450.5</v>
      </c>
      <c r="H189" s="208"/>
      <c r="I189" s="183">
        <f>-2992-6233+2992+6233</f>
        <v>0</v>
      </c>
      <c r="J189" s="201">
        <f t="shared" si="43"/>
        <v>110450.5</v>
      </c>
      <c r="K189" s="201"/>
      <c r="L189" s="202">
        <f t="shared" si="38"/>
        <v>59549.5</v>
      </c>
    </row>
    <row r="190" spans="2:12" ht="13.5" customHeight="1">
      <c r="B190" s="198" t="s">
        <v>361</v>
      </c>
      <c r="C190" s="199"/>
      <c r="D190" s="248" t="s">
        <v>494</v>
      </c>
      <c r="E190" s="183"/>
      <c r="F190" s="184">
        <f>40600+1400</f>
        <v>42000</v>
      </c>
      <c r="G190" s="210">
        <f>12600+12000</f>
        <v>24600</v>
      </c>
      <c r="H190" s="208"/>
      <c r="I190" s="183"/>
      <c r="J190" s="201">
        <f t="shared" si="43"/>
        <v>24600</v>
      </c>
      <c r="K190" s="201"/>
      <c r="L190" s="202">
        <f t="shared" si="38"/>
        <v>17400</v>
      </c>
    </row>
    <row r="191" spans="2:12" ht="18.75" customHeight="1">
      <c r="B191" s="198" t="s">
        <v>495</v>
      </c>
      <c r="C191" s="199"/>
      <c r="D191" s="248" t="s">
        <v>496</v>
      </c>
      <c r="E191" s="183"/>
      <c r="F191" s="184">
        <v>16450</v>
      </c>
      <c r="G191" s="210">
        <v>16412</v>
      </c>
      <c r="H191" s="183"/>
      <c r="I191" s="183"/>
      <c r="J191" s="201">
        <f t="shared" si="43"/>
        <v>16412</v>
      </c>
      <c r="K191" s="201"/>
      <c r="L191" s="202">
        <f t="shared" si="38"/>
        <v>38</v>
      </c>
    </row>
    <row r="192" spans="2:12" ht="13.5" customHeight="1">
      <c r="B192" s="198" t="s">
        <v>329</v>
      </c>
      <c r="C192" s="199"/>
      <c r="D192" s="248" t="s">
        <v>497</v>
      </c>
      <c r="E192" s="183"/>
      <c r="F192" s="184">
        <f>257877+123</f>
        <v>258000</v>
      </c>
      <c r="G192" s="210">
        <f>205377+52500</f>
        <v>257877</v>
      </c>
      <c r="H192" s="183"/>
      <c r="I192" s="183"/>
      <c r="J192" s="201">
        <f t="shared" si="43"/>
        <v>257877</v>
      </c>
      <c r="K192" s="201"/>
      <c r="L192" s="202">
        <f t="shared" si="38"/>
        <v>123</v>
      </c>
    </row>
    <row r="193" spans="2:12" ht="13.5" customHeight="1">
      <c r="B193" s="198" t="s">
        <v>373</v>
      </c>
      <c r="C193" s="199"/>
      <c r="D193" s="248" t="s">
        <v>498</v>
      </c>
      <c r="E193" s="183"/>
      <c r="F193" s="184">
        <v>7234.11</v>
      </c>
      <c r="G193" s="210">
        <f>4210+1200</f>
        <v>5410</v>
      </c>
      <c r="H193" s="183"/>
      <c r="I193" s="183"/>
      <c r="J193" s="201">
        <f t="shared" si="43"/>
        <v>5410</v>
      </c>
      <c r="K193" s="201"/>
      <c r="L193" s="202">
        <f t="shared" si="38"/>
        <v>1824.1099999999997</v>
      </c>
    </row>
    <row r="194" spans="2:12" ht="13.5" customHeight="1">
      <c r="B194" s="198" t="s">
        <v>499</v>
      </c>
      <c r="C194" s="199"/>
      <c r="D194" s="248" t="s">
        <v>500</v>
      </c>
      <c r="E194" s="183"/>
      <c r="F194" s="184">
        <v>79660</v>
      </c>
      <c r="G194" s="210">
        <f>10810+20655</f>
        <v>31465</v>
      </c>
      <c r="H194" s="183"/>
      <c r="I194" s="183"/>
      <c r="J194" s="201">
        <f t="shared" si="43"/>
        <v>31465</v>
      </c>
      <c r="K194" s="201"/>
      <c r="L194" s="202">
        <f t="shared" si="38"/>
        <v>48195</v>
      </c>
    </row>
    <row r="195" spans="2:12" ht="22.5" customHeight="1">
      <c r="B195" s="203" t="s">
        <v>333</v>
      </c>
      <c r="C195" s="169"/>
      <c r="D195" s="211" t="s">
        <v>501</v>
      </c>
      <c r="E195" s="171"/>
      <c r="F195" s="205">
        <f>SUM(F197:F201)</f>
        <v>28600</v>
      </c>
      <c r="G195" s="205">
        <f>SUM(G197:G201)</f>
        <v>18683.06</v>
      </c>
      <c r="H195" s="205"/>
      <c r="I195" s="205"/>
      <c r="J195" s="205">
        <f t="shared" si="43"/>
        <v>18683.06</v>
      </c>
      <c r="K195" s="171"/>
      <c r="L195" s="172">
        <f t="shared" si="38"/>
        <v>9916.939999999999</v>
      </c>
    </row>
    <row r="196" spans="2:12" ht="13.5" customHeight="1">
      <c r="B196" s="198"/>
      <c r="C196" s="199"/>
      <c r="D196" s="200" t="s">
        <v>320</v>
      </c>
      <c r="E196" s="201"/>
      <c r="F196" s="291"/>
      <c r="G196" s="291"/>
      <c r="H196" s="291"/>
      <c r="I196" s="291"/>
      <c r="J196" s="291"/>
      <c r="K196" s="201"/>
      <c r="L196" s="202"/>
    </row>
    <row r="197" spans="2:12" ht="13.5" customHeight="1">
      <c r="B197" s="198" t="s">
        <v>335</v>
      </c>
      <c r="C197" s="199"/>
      <c r="D197" s="248" t="s">
        <v>502</v>
      </c>
      <c r="E197" s="183"/>
      <c r="F197" s="184">
        <v>2000</v>
      </c>
      <c r="G197" s="184">
        <f>0</f>
        <v>0</v>
      </c>
      <c r="H197" s="201"/>
      <c r="I197" s="183"/>
      <c r="J197" s="201">
        <f aca="true" t="shared" si="44" ref="J197:J198">G197</f>
        <v>0</v>
      </c>
      <c r="K197" s="201"/>
      <c r="L197" s="202">
        <f aca="true" t="shared" si="45" ref="L197:L198">F197-J197</f>
        <v>2000</v>
      </c>
    </row>
    <row r="198" spans="2:12" ht="13.5" customHeight="1">
      <c r="B198" s="198" t="s">
        <v>344</v>
      </c>
      <c r="C198" s="199"/>
      <c r="D198" s="248" t="s">
        <v>503</v>
      </c>
      <c r="E198" s="183"/>
      <c r="F198" s="184">
        <v>3234.94</v>
      </c>
      <c r="G198" s="210">
        <v>0</v>
      </c>
      <c r="H198" s="201"/>
      <c r="I198" s="183"/>
      <c r="J198" s="201">
        <f t="shared" si="44"/>
        <v>0</v>
      </c>
      <c r="K198" s="201"/>
      <c r="L198" s="202">
        <f t="shared" si="45"/>
        <v>3234.94</v>
      </c>
    </row>
    <row r="199" spans="2:12" ht="31.5" customHeight="1">
      <c r="B199" s="198" t="s">
        <v>342</v>
      </c>
      <c r="C199" s="233"/>
      <c r="D199" s="248" t="s">
        <v>504</v>
      </c>
      <c r="E199" s="183"/>
      <c r="F199" s="260">
        <v>17365.06</v>
      </c>
      <c r="G199" s="261">
        <f>7465.06+9500</f>
        <v>16965.06</v>
      </c>
      <c r="H199" s="236"/>
      <c r="I199" s="183"/>
      <c r="J199" s="236"/>
      <c r="K199" s="236"/>
      <c r="L199" s="237"/>
    </row>
    <row r="200" spans="2:12" ht="13.5" customHeight="1">
      <c r="B200" s="222" t="s">
        <v>462</v>
      </c>
      <c r="C200" s="233"/>
      <c r="D200" s="292" t="s">
        <v>505</v>
      </c>
      <c r="E200" s="183"/>
      <c r="F200" s="260">
        <v>4000</v>
      </c>
      <c r="G200" s="260">
        <v>718</v>
      </c>
      <c r="H200" s="236"/>
      <c r="I200" s="183"/>
      <c r="J200" s="236">
        <f>G200</f>
        <v>718</v>
      </c>
      <c r="K200" s="236"/>
      <c r="L200" s="237">
        <f>F200-J200</f>
        <v>3282</v>
      </c>
    </row>
    <row r="201" spans="2:12" ht="36.75" customHeight="1">
      <c r="B201" s="198" t="s">
        <v>342</v>
      </c>
      <c r="C201" s="233"/>
      <c r="D201" s="292" t="s">
        <v>506</v>
      </c>
      <c r="E201" s="183"/>
      <c r="F201" s="260">
        <v>2000</v>
      </c>
      <c r="G201" s="260">
        <v>1000</v>
      </c>
      <c r="H201" s="236"/>
      <c r="I201" s="183"/>
      <c r="J201" s="236"/>
      <c r="K201" s="236"/>
      <c r="L201" s="237"/>
    </row>
    <row r="202" spans="2:12" ht="13.5" customHeight="1">
      <c r="B202" s="226" t="s">
        <v>507</v>
      </c>
      <c r="C202" s="227"/>
      <c r="D202" s="293" t="s">
        <v>508</v>
      </c>
      <c r="E202" s="229"/>
      <c r="F202" s="229">
        <f>F205+F206+F204</f>
        <v>100000</v>
      </c>
      <c r="G202" s="229">
        <f>G205+G206+G204</f>
        <v>7000</v>
      </c>
      <c r="H202" s="229"/>
      <c r="I202" s="229"/>
      <c r="J202" s="229">
        <f>G202</f>
        <v>7000</v>
      </c>
      <c r="K202" s="229"/>
      <c r="L202" s="230">
        <f>F202-J202</f>
        <v>93000</v>
      </c>
    </row>
    <row r="203" spans="2:12" ht="11.25" customHeight="1">
      <c r="B203" s="294"/>
      <c r="C203" s="295"/>
      <c r="D203" s="215" t="s">
        <v>280</v>
      </c>
      <c r="E203" s="296"/>
      <c r="F203" s="296"/>
      <c r="G203" s="296"/>
      <c r="H203" s="296"/>
      <c r="I203" s="296"/>
      <c r="J203" s="296"/>
      <c r="K203" s="296"/>
      <c r="L203" s="219"/>
    </row>
    <row r="204" spans="2:12" ht="11.25" customHeight="1">
      <c r="B204" s="198" t="s">
        <v>361</v>
      </c>
      <c r="C204" s="297"/>
      <c r="D204" s="298" t="s">
        <v>509</v>
      </c>
      <c r="E204" s="299"/>
      <c r="F204" s="300">
        <v>10600</v>
      </c>
      <c r="G204" s="300">
        <v>7000</v>
      </c>
      <c r="H204" s="299"/>
      <c r="I204" s="296"/>
      <c r="J204" s="299"/>
      <c r="K204" s="299"/>
      <c r="L204" s="255"/>
    </row>
    <row r="205" spans="2:12" ht="23.25" customHeight="1">
      <c r="B205" s="198" t="s">
        <v>329</v>
      </c>
      <c r="C205" s="233"/>
      <c r="D205" s="292" t="s">
        <v>510</v>
      </c>
      <c r="E205" s="235"/>
      <c r="F205" s="260">
        <f>83792+5608</f>
        <v>89400</v>
      </c>
      <c r="G205" s="260">
        <f aca="true" t="shared" si="46" ref="G205:G206">0</f>
        <v>0</v>
      </c>
      <c r="H205" s="236"/>
      <c r="I205" s="183"/>
      <c r="J205" s="236">
        <f aca="true" t="shared" si="47" ref="J205:J206">G205</f>
        <v>0</v>
      </c>
      <c r="K205" s="236"/>
      <c r="L205" s="237">
        <f aca="true" t="shared" si="48" ref="L205:L206">F205-J205</f>
        <v>89400</v>
      </c>
    </row>
    <row r="206" spans="2:12" ht="23.25" customHeight="1">
      <c r="B206" s="301" t="s">
        <v>373</v>
      </c>
      <c r="C206" s="302"/>
      <c r="D206" s="303" t="s">
        <v>511</v>
      </c>
      <c r="E206" s="304"/>
      <c r="F206" s="305">
        <f>0</f>
        <v>0</v>
      </c>
      <c r="G206" s="305">
        <f t="shared" si="46"/>
        <v>0</v>
      </c>
      <c r="H206" s="306"/>
      <c r="I206" s="306"/>
      <c r="J206" s="306">
        <f t="shared" si="47"/>
        <v>0</v>
      </c>
      <c r="K206" s="306"/>
      <c r="L206" s="307">
        <f t="shared" si="48"/>
        <v>0</v>
      </c>
    </row>
    <row r="207" spans="2:12" ht="13.5" customHeight="1">
      <c r="B207" s="308"/>
      <c r="C207" s="309"/>
      <c r="D207" s="310"/>
      <c r="E207" s="311"/>
      <c r="F207" s="311"/>
      <c r="G207" s="312"/>
      <c r="H207" s="311"/>
      <c r="I207" s="311"/>
      <c r="J207" s="311"/>
      <c r="K207" s="311"/>
      <c r="L207" s="313"/>
    </row>
    <row r="208" spans="2:12" ht="27.75" customHeight="1">
      <c r="B208" s="314" t="s">
        <v>512</v>
      </c>
      <c r="C208" s="315" t="s">
        <v>513</v>
      </c>
      <c r="D208" s="315" t="s">
        <v>514</v>
      </c>
      <c r="E208" s="316" t="s">
        <v>514</v>
      </c>
      <c r="F208" s="316" t="s">
        <v>514</v>
      </c>
      <c r="G208" s="317">
        <f>'доходы '!D141-расходы!G11</f>
        <v>131707.96999999974</v>
      </c>
      <c r="H208" s="317"/>
      <c r="I208" s="317">
        <f>SUM(I11:I206)</f>
        <v>0</v>
      </c>
      <c r="J208" s="317">
        <f>'доходы '!G141-расходы!J11</f>
        <v>131707.96999999974</v>
      </c>
      <c r="K208" s="316" t="s">
        <v>514</v>
      </c>
      <c r="L208" s="318" t="s">
        <v>514</v>
      </c>
    </row>
    <row r="209" ht="13.5" customHeight="1"/>
  </sheetData>
  <sheetProtection selectLockedCells="1" selectUnlockedCells="1"/>
  <mergeCells count="2">
    <mergeCell ref="B5:B9"/>
    <mergeCell ref="G5:J6"/>
  </mergeCells>
  <printOptions/>
  <pageMargins left="0.2701388888888889" right="0.2798611111111111" top="0.5" bottom="0.5597222222222222" header="0.22013888888888888" footer="0.5118055555555555"/>
  <pageSetup horizontalDpi="300" verticalDpi="300" orientation="landscape" paperSize="9" scale="85"/>
  <headerFooter alignWithMargins="0">
    <oddHeader>&amp;C&amp;A&amp;RСтраница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J49"/>
  <sheetViews>
    <sheetView tabSelected="1" zoomScaleSheetLayoutView="100" workbookViewId="0" topLeftCell="A1">
      <selection activeCell="F37" sqref="F37"/>
    </sheetView>
  </sheetViews>
  <sheetFormatPr defaultColWidth="8.00390625" defaultRowHeight="12.75"/>
  <cols>
    <col min="1" max="1" width="0.74609375" style="0" customWidth="1"/>
    <col min="2" max="2" width="47.00390625" style="1" customWidth="1"/>
    <col min="3" max="3" width="4.50390625" style="1" customWidth="1"/>
    <col min="4" max="4" width="25.50390625" style="1" customWidth="1"/>
    <col min="5" max="5" width="18.25390625" style="2" customWidth="1"/>
    <col min="6" max="6" width="14.125" style="2" customWidth="1"/>
    <col min="7" max="7" width="11.375" style="2" customWidth="1"/>
    <col min="8" max="8" width="12.125" style="2" customWidth="1"/>
    <col min="9" max="9" width="13.375" style="2" customWidth="1"/>
    <col min="10" max="10" width="14.125" style="0" customWidth="1"/>
    <col min="11" max="16384" width="9.00390625" style="0" customWidth="1"/>
  </cols>
  <sheetData>
    <row r="1" spans="2:10" ht="15.75" customHeight="1">
      <c r="B1" s="308"/>
      <c r="C1" s="319"/>
      <c r="D1" s="19"/>
      <c r="E1" s="320"/>
      <c r="F1" s="320"/>
      <c r="G1" s="320"/>
      <c r="H1" s="320"/>
      <c r="I1" s="320"/>
      <c r="J1" s="321" t="s">
        <v>515</v>
      </c>
    </row>
    <row r="2" spans="3:10" ht="14.25" customHeight="1">
      <c r="C2" s="18" t="s">
        <v>516</v>
      </c>
      <c r="D2" s="9"/>
      <c r="E2" s="322"/>
      <c r="F2" s="322"/>
      <c r="G2" s="322"/>
      <c r="H2" s="322"/>
      <c r="I2" s="323"/>
      <c r="J2" s="320"/>
    </row>
    <row r="3" spans="2:10" ht="13.5">
      <c r="B3" s="20"/>
      <c r="C3" s="324"/>
      <c r="D3" s="21"/>
      <c r="E3" s="323"/>
      <c r="F3" s="323"/>
      <c r="G3" s="323"/>
      <c r="H3" s="323"/>
      <c r="I3" s="323"/>
      <c r="J3" s="323"/>
    </row>
    <row r="4" spans="2:10" ht="12.75">
      <c r="B4" s="325"/>
      <c r="C4" s="326" t="s">
        <v>256</v>
      </c>
      <c r="D4" s="326" t="s">
        <v>517</v>
      </c>
      <c r="E4" s="327" t="s">
        <v>258</v>
      </c>
      <c r="F4" s="328" t="s">
        <v>19</v>
      </c>
      <c r="G4" s="328"/>
      <c r="H4" s="328"/>
      <c r="I4" s="328"/>
      <c r="J4" s="329" t="s">
        <v>20</v>
      </c>
    </row>
    <row r="5" spans="2:10" ht="12.75">
      <c r="B5" s="330"/>
      <c r="C5" s="331" t="s">
        <v>261</v>
      </c>
      <c r="D5" s="331" t="s">
        <v>518</v>
      </c>
      <c r="E5" s="253" t="s">
        <v>263</v>
      </c>
      <c r="F5" s="123" t="s">
        <v>24</v>
      </c>
      <c r="G5" s="124" t="s">
        <v>24</v>
      </c>
      <c r="H5" s="125" t="s">
        <v>25</v>
      </c>
      <c r="I5" s="125"/>
      <c r="J5" s="332" t="s">
        <v>26</v>
      </c>
    </row>
    <row r="6" spans="2:10" ht="12.75">
      <c r="B6" s="333" t="s">
        <v>21</v>
      </c>
      <c r="C6" s="331" t="s">
        <v>266</v>
      </c>
      <c r="D6" s="331" t="s">
        <v>262</v>
      </c>
      <c r="E6" s="253" t="s">
        <v>26</v>
      </c>
      <c r="F6" s="128" t="s">
        <v>271</v>
      </c>
      <c r="G6" s="129" t="s">
        <v>30</v>
      </c>
      <c r="H6" s="129" t="s">
        <v>31</v>
      </c>
      <c r="I6" s="129" t="s">
        <v>32</v>
      </c>
      <c r="J6" s="332"/>
    </row>
    <row r="7" spans="2:10" ht="13.5">
      <c r="B7" s="334"/>
      <c r="C7" s="335"/>
      <c r="D7" s="335" t="s">
        <v>267</v>
      </c>
      <c r="E7" s="336"/>
      <c r="F7" s="135" t="s">
        <v>273</v>
      </c>
      <c r="G7" s="136" t="s">
        <v>35</v>
      </c>
      <c r="H7" s="136"/>
      <c r="I7" s="136"/>
      <c r="J7" s="337"/>
    </row>
    <row r="8" spans="2:10" ht="12" customHeight="1">
      <c r="B8" s="138">
        <v>1</v>
      </c>
      <c r="C8" s="139">
        <v>2</v>
      </c>
      <c r="D8" s="139">
        <v>3</v>
      </c>
      <c r="E8" s="338" t="s">
        <v>40</v>
      </c>
      <c r="F8" s="338" t="s">
        <v>275</v>
      </c>
      <c r="G8" s="338" t="s">
        <v>41</v>
      </c>
      <c r="H8" s="338" t="s">
        <v>42</v>
      </c>
      <c r="I8" s="338" t="s">
        <v>43</v>
      </c>
      <c r="J8" s="339" t="s">
        <v>44</v>
      </c>
    </row>
    <row r="9" spans="2:10" ht="12" customHeight="1">
      <c r="B9" s="340" t="s">
        <v>519</v>
      </c>
      <c r="C9" s="341" t="s">
        <v>520</v>
      </c>
      <c r="D9" s="341"/>
      <c r="E9" s="342">
        <f>E16</f>
        <v>337920</v>
      </c>
      <c r="F9" s="342">
        <f>F33</f>
        <v>-131707.96999999974</v>
      </c>
      <c r="G9" s="342"/>
      <c r="H9" s="342"/>
      <c r="I9" s="342">
        <f>I33</f>
        <v>-131707.96999999974</v>
      </c>
      <c r="J9" s="343">
        <f>E9</f>
        <v>337920</v>
      </c>
    </row>
    <row r="10" spans="2:10" ht="12" customHeight="1">
      <c r="B10" s="344" t="s">
        <v>521</v>
      </c>
      <c r="C10" s="220"/>
      <c r="D10" s="220"/>
      <c r="E10" s="345"/>
      <c r="F10" s="345"/>
      <c r="G10" s="345"/>
      <c r="H10" s="345"/>
      <c r="I10" s="345"/>
      <c r="J10" s="346"/>
    </row>
    <row r="11" spans="2:10" ht="14.25" customHeight="1">
      <c r="B11" s="347" t="s">
        <v>522</v>
      </c>
      <c r="C11" s="348" t="s">
        <v>523</v>
      </c>
      <c r="D11" s="349"/>
      <c r="E11" s="350" t="s">
        <v>524</v>
      </c>
      <c r="F11" s="350" t="s">
        <v>524</v>
      </c>
      <c r="G11" s="350"/>
      <c r="H11" s="350"/>
      <c r="I11" s="350" t="s">
        <v>524</v>
      </c>
      <c r="J11" s="351" t="s">
        <v>524</v>
      </c>
    </row>
    <row r="12" spans="2:10" ht="9" customHeight="1">
      <c r="B12" s="344" t="s">
        <v>525</v>
      </c>
      <c r="C12" s="220"/>
      <c r="D12" s="352"/>
      <c r="E12" s="353"/>
      <c r="F12" s="353"/>
      <c r="G12" s="353"/>
      <c r="H12" s="353"/>
      <c r="I12" s="353"/>
      <c r="J12" s="354"/>
    </row>
    <row r="13" spans="2:10" ht="13.5" customHeight="1">
      <c r="B13" s="355" t="s">
        <v>526</v>
      </c>
      <c r="C13" s="356"/>
      <c r="D13" s="352"/>
      <c r="E13" s="353"/>
      <c r="F13" s="353"/>
      <c r="G13" s="353"/>
      <c r="H13" s="353"/>
      <c r="I13" s="353"/>
      <c r="J13" s="354"/>
    </row>
    <row r="14" spans="2:10" ht="13.5" customHeight="1">
      <c r="B14" s="347" t="s">
        <v>527</v>
      </c>
      <c r="C14" s="348" t="s">
        <v>528</v>
      </c>
      <c r="D14" s="349"/>
      <c r="E14" s="350" t="s">
        <v>524</v>
      </c>
      <c r="F14" s="350" t="s">
        <v>524</v>
      </c>
      <c r="G14" s="350"/>
      <c r="H14" s="350"/>
      <c r="I14" s="350" t="s">
        <v>524</v>
      </c>
      <c r="J14" s="351" t="s">
        <v>524</v>
      </c>
    </row>
    <row r="15" spans="2:10" ht="10.5" customHeight="1">
      <c r="B15" s="344" t="s">
        <v>525</v>
      </c>
      <c r="C15" s="220"/>
      <c r="D15" s="352"/>
      <c r="E15" s="345"/>
      <c r="F15" s="345"/>
      <c r="G15" s="345"/>
      <c r="H15" s="345"/>
      <c r="I15" s="345"/>
      <c r="J15" s="346"/>
    </row>
    <row r="16" spans="2:10" ht="15" customHeight="1">
      <c r="B16" s="357" t="s">
        <v>529</v>
      </c>
      <c r="C16" s="358" t="s">
        <v>530</v>
      </c>
      <c r="D16" s="359"/>
      <c r="E16" s="360">
        <f>E25+E17</f>
        <v>337920</v>
      </c>
      <c r="F16" s="361" t="s">
        <v>531</v>
      </c>
      <c r="G16" s="362"/>
      <c r="H16" s="362"/>
      <c r="I16" s="362"/>
      <c r="J16" s="363">
        <f>E16-I16</f>
        <v>337920</v>
      </c>
    </row>
    <row r="17" spans="2:10" ht="15" customHeight="1">
      <c r="B17" s="364" t="s">
        <v>532</v>
      </c>
      <c r="C17" s="365" t="s">
        <v>533</v>
      </c>
      <c r="D17" s="366"/>
      <c r="E17" s="367">
        <f>E19</f>
        <v>-10030119</v>
      </c>
      <c r="F17" s="368" t="s">
        <v>531</v>
      </c>
      <c r="G17" s="369"/>
      <c r="H17" s="369"/>
      <c r="I17" s="369"/>
      <c r="J17" s="370" t="s">
        <v>531</v>
      </c>
    </row>
    <row r="18" spans="2:10" ht="12.75" customHeight="1">
      <c r="B18" s="344" t="s">
        <v>534</v>
      </c>
      <c r="C18" s="220"/>
      <c r="D18" s="352"/>
      <c r="E18" s="371"/>
      <c r="F18" s="345"/>
      <c r="G18" s="345"/>
      <c r="H18" s="345"/>
      <c r="I18" s="345"/>
      <c r="J18" s="346"/>
    </row>
    <row r="19" spans="2:10" ht="26.25" customHeight="1">
      <c r="B19" s="344" t="s">
        <v>535</v>
      </c>
      <c r="C19" s="220"/>
      <c r="D19" s="372" t="s">
        <v>536</v>
      </c>
      <c r="E19" s="371">
        <f>E24</f>
        <v>-10030119</v>
      </c>
      <c r="F19" s="373" t="s">
        <v>531</v>
      </c>
      <c r="G19" s="373" t="s">
        <v>537</v>
      </c>
      <c r="H19" s="373" t="s">
        <v>537</v>
      </c>
      <c r="I19" s="373" t="s">
        <v>537</v>
      </c>
      <c r="J19" s="374" t="s">
        <v>531</v>
      </c>
    </row>
    <row r="20" spans="2:10" ht="23.25" customHeight="1" hidden="1">
      <c r="B20" s="344" t="s">
        <v>538</v>
      </c>
      <c r="C20" s="220"/>
      <c r="D20" s="372" t="s">
        <v>539</v>
      </c>
      <c r="E20" s="375"/>
      <c r="F20" s="373" t="s">
        <v>531</v>
      </c>
      <c r="G20" s="373" t="s">
        <v>537</v>
      </c>
      <c r="H20" s="373" t="s">
        <v>537</v>
      </c>
      <c r="I20" s="373" t="s">
        <v>537</v>
      </c>
      <c r="J20" s="374" t="s">
        <v>531</v>
      </c>
    </row>
    <row r="21" spans="2:10" ht="21.75" customHeight="1" hidden="1">
      <c r="B21" s="344" t="s">
        <v>540</v>
      </c>
      <c r="C21" s="220"/>
      <c r="D21" s="372" t="s">
        <v>541</v>
      </c>
      <c r="E21" s="375"/>
      <c r="F21" s="373" t="s">
        <v>531</v>
      </c>
      <c r="G21" s="373" t="s">
        <v>537</v>
      </c>
      <c r="H21" s="373" t="s">
        <v>537</v>
      </c>
      <c r="I21" s="373" t="s">
        <v>537</v>
      </c>
      <c r="J21" s="374" t="s">
        <v>531</v>
      </c>
    </row>
    <row r="22" spans="2:10" ht="21.75" customHeight="1" hidden="1">
      <c r="B22" s="344" t="s">
        <v>542</v>
      </c>
      <c r="C22" s="220"/>
      <c r="D22" s="372" t="s">
        <v>543</v>
      </c>
      <c r="E22" s="375"/>
      <c r="F22" s="373" t="s">
        <v>531</v>
      </c>
      <c r="G22" s="373" t="s">
        <v>537</v>
      </c>
      <c r="H22" s="373" t="s">
        <v>537</v>
      </c>
      <c r="I22" s="373" t="s">
        <v>537</v>
      </c>
      <c r="J22" s="374" t="s">
        <v>531</v>
      </c>
    </row>
    <row r="23" spans="2:10" ht="24.75" customHeight="1" hidden="1">
      <c r="B23" s="344" t="s">
        <v>544</v>
      </c>
      <c r="C23" s="220"/>
      <c r="D23" s="372" t="s">
        <v>545</v>
      </c>
      <c r="E23" s="375"/>
      <c r="F23" s="373" t="s">
        <v>531</v>
      </c>
      <c r="G23" s="373" t="s">
        <v>537</v>
      </c>
      <c r="H23" s="373" t="s">
        <v>537</v>
      </c>
      <c r="I23" s="373" t="s">
        <v>537</v>
      </c>
      <c r="J23" s="374" t="s">
        <v>531</v>
      </c>
    </row>
    <row r="24" spans="2:10" ht="24" customHeight="1">
      <c r="B24" s="344" t="s">
        <v>546</v>
      </c>
      <c r="C24" s="220"/>
      <c r="D24" s="372" t="s">
        <v>547</v>
      </c>
      <c r="E24" s="371">
        <v>-10030119</v>
      </c>
      <c r="F24" s="373" t="s">
        <v>531</v>
      </c>
      <c r="G24" s="373" t="s">
        <v>537</v>
      </c>
      <c r="H24" s="373" t="s">
        <v>537</v>
      </c>
      <c r="I24" s="373" t="s">
        <v>537</v>
      </c>
      <c r="J24" s="374" t="s">
        <v>531</v>
      </c>
    </row>
    <row r="25" spans="2:10" ht="15" customHeight="1">
      <c r="B25" s="364" t="s">
        <v>548</v>
      </c>
      <c r="C25" s="365" t="s">
        <v>549</v>
      </c>
      <c r="D25" s="366"/>
      <c r="E25" s="367">
        <f>E27</f>
        <v>10368039</v>
      </c>
      <c r="F25" s="368" t="s">
        <v>531</v>
      </c>
      <c r="G25" s="369"/>
      <c r="H25" s="369"/>
      <c r="I25" s="369"/>
      <c r="J25" s="376" t="s">
        <v>531</v>
      </c>
    </row>
    <row r="26" spans="2:10" ht="15" customHeight="1">
      <c r="B26" s="344" t="s">
        <v>534</v>
      </c>
      <c r="C26" s="220"/>
      <c r="D26" s="352"/>
      <c r="E26" s="345"/>
      <c r="F26" s="345"/>
      <c r="G26" s="345"/>
      <c r="H26" s="345"/>
      <c r="I26" s="345"/>
      <c r="J26" s="346"/>
    </row>
    <row r="27" spans="2:10" ht="25.5" customHeight="1">
      <c r="B27" s="344" t="s">
        <v>535</v>
      </c>
      <c r="C27" s="220"/>
      <c r="D27" s="372" t="s">
        <v>536</v>
      </c>
      <c r="E27" s="375">
        <f aca="true" t="shared" si="0" ref="E27:E31">E28</f>
        <v>10368039</v>
      </c>
      <c r="F27" s="373" t="s">
        <v>531</v>
      </c>
      <c r="G27" s="373" t="s">
        <v>537</v>
      </c>
      <c r="H27" s="373" t="s">
        <v>537</v>
      </c>
      <c r="I27" s="373" t="s">
        <v>537</v>
      </c>
      <c r="J27" s="374" t="s">
        <v>531</v>
      </c>
    </row>
    <row r="28" spans="2:10" ht="22.5" customHeight="1" hidden="1">
      <c r="B28" s="344" t="s">
        <v>538</v>
      </c>
      <c r="C28" s="220"/>
      <c r="D28" s="372" t="s">
        <v>539</v>
      </c>
      <c r="E28" s="375">
        <f t="shared" si="0"/>
        <v>10368039</v>
      </c>
      <c r="F28" s="373" t="s">
        <v>531</v>
      </c>
      <c r="G28" s="373" t="s">
        <v>537</v>
      </c>
      <c r="H28" s="373" t="s">
        <v>537</v>
      </c>
      <c r="I28" s="373" t="s">
        <v>537</v>
      </c>
      <c r="J28" s="374" t="s">
        <v>531</v>
      </c>
    </row>
    <row r="29" spans="2:10" ht="15" customHeight="1" hidden="1">
      <c r="B29" s="344" t="s">
        <v>550</v>
      </c>
      <c r="C29" s="220"/>
      <c r="D29" s="372" t="s">
        <v>551</v>
      </c>
      <c r="E29" s="375">
        <f t="shared" si="0"/>
        <v>10368039</v>
      </c>
      <c r="F29" s="373" t="s">
        <v>531</v>
      </c>
      <c r="G29" s="373" t="s">
        <v>537</v>
      </c>
      <c r="H29" s="373" t="s">
        <v>537</v>
      </c>
      <c r="I29" s="373" t="s">
        <v>537</v>
      </c>
      <c r="J29" s="374" t="s">
        <v>531</v>
      </c>
    </row>
    <row r="30" spans="2:10" ht="15" customHeight="1" hidden="1">
      <c r="B30" s="344" t="s">
        <v>552</v>
      </c>
      <c r="C30" s="220"/>
      <c r="D30" s="372" t="s">
        <v>553</v>
      </c>
      <c r="E30" s="375">
        <f t="shared" si="0"/>
        <v>10368039</v>
      </c>
      <c r="F30" s="373" t="s">
        <v>531</v>
      </c>
      <c r="G30" s="373" t="s">
        <v>537</v>
      </c>
      <c r="H30" s="373" t="s">
        <v>537</v>
      </c>
      <c r="I30" s="373" t="s">
        <v>537</v>
      </c>
      <c r="J30" s="374" t="s">
        <v>531</v>
      </c>
    </row>
    <row r="31" spans="2:10" ht="24.75" customHeight="1" hidden="1">
      <c r="B31" s="344" t="s">
        <v>554</v>
      </c>
      <c r="C31" s="220"/>
      <c r="D31" s="372" t="s">
        <v>555</v>
      </c>
      <c r="E31" s="375">
        <f t="shared" si="0"/>
        <v>10368039</v>
      </c>
      <c r="F31" s="373" t="s">
        <v>531</v>
      </c>
      <c r="G31" s="373" t="s">
        <v>537</v>
      </c>
      <c r="H31" s="373" t="s">
        <v>537</v>
      </c>
      <c r="I31" s="373" t="s">
        <v>537</v>
      </c>
      <c r="J31" s="374" t="s">
        <v>531</v>
      </c>
    </row>
    <row r="32" spans="2:10" ht="24.75" customHeight="1">
      <c r="B32" s="344" t="s">
        <v>556</v>
      </c>
      <c r="C32" s="220"/>
      <c r="D32" s="372" t="s">
        <v>557</v>
      </c>
      <c r="E32" s="375">
        <v>10368039</v>
      </c>
      <c r="F32" s="373" t="s">
        <v>531</v>
      </c>
      <c r="G32" s="373" t="s">
        <v>537</v>
      </c>
      <c r="H32" s="373" t="s">
        <v>537</v>
      </c>
      <c r="I32" s="373" t="s">
        <v>537</v>
      </c>
      <c r="J32" s="374" t="s">
        <v>531</v>
      </c>
    </row>
    <row r="33" spans="2:10" ht="15" customHeight="1">
      <c r="B33" s="357" t="s">
        <v>558</v>
      </c>
      <c r="C33" s="358" t="s">
        <v>559</v>
      </c>
      <c r="D33" s="359"/>
      <c r="E33" s="360">
        <f>E34+E37</f>
        <v>0</v>
      </c>
      <c r="F33" s="360">
        <f>F34+F37</f>
        <v>-131707.96999999974</v>
      </c>
      <c r="G33" s="360"/>
      <c r="H33" s="360"/>
      <c r="I33" s="360">
        <f>I34+I37</f>
        <v>-131707.96999999974</v>
      </c>
      <c r="J33" s="377" t="s">
        <v>514</v>
      </c>
    </row>
    <row r="34" spans="2:10" ht="23.25" customHeight="1">
      <c r="B34" s="364" t="s">
        <v>560</v>
      </c>
      <c r="C34" s="365" t="s">
        <v>561</v>
      </c>
      <c r="D34" s="366"/>
      <c r="E34" s="367">
        <f>E35-E36</f>
        <v>0</v>
      </c>
      <c r="F34" s="367">
        <f>F35+F36</f>
        <v>-131707.96999999974</v>
      </c>
      <c r="G34" s="367"/>
      <c r="H34" s="367"/>
      <c r="I34" s="367">
        <f>I35+I36</f>
        <v>-131707.96999999974</v>
      </c>
      <c r="J34" s="378" t="s">
        <v>514</v>
      </c>
    </row>
    <row r="35" spans="2:10" ht="22.5" customHeight="1">
      <c r="B35" s="344" t="s">
        <v>562</v>
      </c>
      <c r="C35" s="220" t="s">
        <v>563</v>
      </c>
      <c r="D35" s="352"/>
      <c r="E35" s="379"/>
      <c r="F35" s="379">
        <v>-6619851.97</v>
      </c>
      <c r="G35" s="353"/>
      <c r="H35" s="353"/>
      <c r="I35" s="353">
        <f aca="true" t="shared" si="1" ref="I35:I36">F35+G35+H35</f>
        <v>-6619851.97</v>
      </c>
      <c r="J35" s="346" t="s">
        <v>514</v>
      </c>
    </row>
    <row r="36" spans="2:10" ht="21.75" customHeight="1">
      <c r="B36" s="344" t="s">
        <v>564</v>
      </c>
      <c r="C36" s="220" t="s">
        <v>565</v>
      </c>
      <c r="D36" s="352"/>
      <c r="E36" s="379"/>
      <c r="F36" s="353">
        <v>6488144</v>
      </c>
      <c r="G36" s="353"/>
      <c r="H36" s="353"/>
      <c r="I36" s="353">
        <f t="shared" si="1"/>
        <v>6488144</v>
      </c>
      <c r="J36" s="346" t="s">
        <v>514</v>
      </c>
    </row>
    <row r="37" spans="2:10" ht="15" customHeight="1">
      <c r="B37" s="364" t="s">
        <v>566</v>
      </c>
      <c r="C37" s="365" t="s">
        <v>567</v>
      </c>
      <c r="D37" s="366"/>
      <c r="E37" s="367">
        <f>E38-E39</f>
        <v>0</v>
      </c>
      <c r="F37" s="367">
        <f>F38-F39</f>
        <v>0</v>
      </c>
      <c r="G37" s="367"/>
      <c r="H37" s="367"/>
      <c r="I37" s="367">
        <f>I38-I39</f>
        <v>0</v>
      </c>
      <c r="J37" s="378" t="s">
        <v>514</v>
      </c>
    </row>
    <row r="38" spans="2:10" ht="21.75" customHeight="1">
      <c r="B38" s="344" t="s">
        <v>568</v>
      </c>
      <c r="C38" s="220" t="s">
        <v>569</v>
      </c>
      <c r="D38" s="352"/>
      <c r="E38" s="353"/>
      <c r="F38" s="353">
        <v>0</v>
      </c>
      <c r="G38" s="353"/>
      <c r="H38" s="353"/>
      <c r="I38" s="353"/>
      <c r="J38" s="346"/>
    </row>
    <row r="39" spans="2:10" ht="23.25">
      <c r="B39" s="380" t="s">
        <v>570</v>
      </c>
      <c r="C39" s="381" t="s">
        <v>571</v>
      </c>
      <c r="D39" s="382"/>
      <c r="E39" s="383"/>
      <c r="F39" s="383">
        <v>0</v>
      </c>
      <c r="G39" s="383"/>
      <c r="H39" s="383"/>
      <c r="I39" s="383"/>
      <c r="J39" s="384"/>
    </row>
    <row r="40" spans="2:10" ht="12.75">
      <c r="B40" s="385"/>
      <c r="C40" s="385"/>
      <c r="D40" s="386"/>
      <c r="E40" s="19"/>
      <c r="F40" s="19"/>
      <c r="G40" s="19"/>
      <c r="H40" s="19"/>
      <c r="I40" s="19"/>
      <c r="J40" s="19"/>
    </row>
    <row r="41" spans="2:10" ht="12" customHeight="1">
      <c r="B41" s="385" t="s">
        <v>572</v>
      </c>
      <c r="C41" s="387" t="s">
        <v>573</v>
      </c>
      <c r="D41" s="387"/>
      <c r="E41" s="388"/>
      <c r="F41" s="388" t="s">
        <v>574</v>
      </c>
      <c r="G41" s="19"/>
      <c r="H41" s="19"/>
      <c r="I41" s="19"/>
      <c r="J41" s="19"/>
    </row>
    <row r="42" spans="2:10" ht="12" customHeight="1">
      <c r="B42" s="100" t="s">
        <v>575</v>
      </c>
      <c r="C42" s="389" t="s">
        <v>576</v>
      </c>
      <c r="D42" s="102"/>
      <c r="E42" s="4"/>
      <c r="F42" s="4" t="s">
        <v>577</v>
      </c>
      <c r="G42" s="4"/>
      <c r="H42" s="4"/>
      <c r="I42" s="390" t="s">
        <v>578</v>
      </c>
      <c r="J42" s="4"/>
    </row>
    <row r="43" spans="2:10" ht="9.75" customHeight="1">
      <c r="B43" s="391"/>
      <c r="C43" s="391"/>
      <c r="D43" s="391"/>
      <c r="E43" s="4"/>
      <c r="F43" s="4"/>
      <c r="G43" s="392" t="s">
        <v>579</v>
      </c>
      <c r="I43" s="4"/>
      <c r="J43" s="4"/>
    </row>
    <row r="44" spans="2:10" ht="13.5" customHeight="1">
      <c r="B44" s="393" t="s">
        <v>580</v>
      </c>
      <c r="C44" s="394" t="s">
        <v>581</v>
      </c>
      <c r="D44" s="395"/>
      <c r="E44" s="4"/>
      <c r="F44" s="4"/>
      <c r="G44" s="4"/>
      <c r="H44" s="4"/>
      <c r="I44" s="4"/>
      <c r="J44" s="4"/>
    </row>
    <row r="45" spans="2:10" ht="10.5" customHeight="1">
      <c r="B45" s="100" t="s">
        <v>582</v>
      </c>
      <c r="C45" s="100" t="s">
        <v>576</v>
      </c>
      <c r="D45" s="102"/>
      <c r="E45" s="396"/>
      <c r="F45" s="396"/>
      <c r="G45" s="396"/>
      <c r="H45" s="396"/>
      <c r="I45" s="396"/>
      <c r="J45" s="396"/>
    </row>
    <row r="46" spans="2:10" ht="18" customHeight="1">
      <c r="B46" s="9"/>
      <c r="C46" s="9"/>
      <c r="D46" s="392"/>
      <c r="E46" s="396"/>
      <c r="F46" s="396"/>
      <c r="G46" s="396"/>
      <c r="H46" s="396"/>
      <c r="I46" s="396"/>
      <c r="J46" s="396"/>
    </row>
    <row r="47" spans="2:10" ht="9.75" customHeight="1">
      <c r="B47" s="100" t="s">
        <v>583</v>
      </c>
      <c r="E47" s="396"/>
      <c r="F47" s="396"/>
      <c r="G47" s="396"/>
      <c r="H47" s="396"/>
      <c r="I47" s="396"/>
      <c r="J47" s="396"/>
    </row>
    <row r="48" spans="2:10" ht="9.75" customHeight="1">
      <c r="B48" s="391"/>
      <c r="E48" s="396"/>
      <c r="F48" s="396"/>
      <c r="G48" s="396"/>
      <c r="H48" s="396"/>
      <c r="I48" s="396"/>
      <c r="J48" s="396"/>
    </row>
    <row r="49" spans="2:10" ht="12.75">
      <c r="B49" s="392" t="s">
        <v>584</v>
      </c>
      <c r="C49" s="392"/>
      <c r="D49" s="397"/>
      <c r="E49" s="396"/>
      <c r="F49" s="396"/>
      <c r="G49" s="396"/>
      <c r="H49" s="396"/>
      <c r="I49" s="396"/>
      <c r="J49" s="396"/>
    </row>
  </sheetData>
  <sheetProtection selectLockedCells="1" selectUnlockedCells="1"/>
  <mergeCells count="2">
    <mergeCell ref="F4:I4"/>
    <mergeCell ref="C41:D41"/>
  </mergeCells>
  <printOptions gridLines="1"/>
  <pageMargins left="0.39375" right="0.39375" top="0.5597222222222222" bottom="0.39375" header="0" footer="0.5118055555555555"/>
  <pageSetup horizontalDpi="300" verticalDpi="300" orientation="landscape" pageOrder="overThenDown" paperSize="9" scale="83"/>
  <headerFooter alignWithMargins="0">
    <oddHeader>&amp;C&amp;A&amp;RСтраница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/>
  <dcterms:created xsi:type="dcterms:W3CDTF">1999-06-18T11:49:53Z</dcterms:created>
  <dcterms:modified xsi:type="dcterms:W3CDTF">2019-10-09T12:05:07Z</dcterms:modified>
  <cp:category/>
  <cp:version/>
  <cp:contentType/>
  <cp:contentStatus/>
  <cp:revision>42</cp:revision>
</cp:coreProperties>
</file>