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  <sheet name="источ.финансирования" sheetId="3" r:id="rId3"/>
  </sheets>
  <definedNames>
    <definedName name="_xlnm.Print_Area" localSheetId="0">'доходы'!$A$1:$I$89</definedName>
    <definedName name="_xlnm.Print_Titles" localSheetId="0">'доходы'!$19:$23</definedName>
    <definedName name="_xlnm.Print_Area" localSheetId="2">'источ.финансирования'!$A$1:$J$50</definedName>
    <definedName name="_xlnm.Print_Titles" localSheetId="1">'расходы'!$5:$10</definedName>
  </definedNames>
  <calcPr fullCalcOnLoad="1"/>
</workbook>
</file>

<file path=xl/sharedStrings.xml><?xml version="1.0" encoding="utf-8"?>
<sst xmlns="http://schemas.openxmlformats.org/spreadsheetml/2006/main" count="777" uniqueCount="502">
  <si>
    <t xml:space="preserve">           ОТЧЕТ  ОБ  ИСПОЛНЕНИИ БЮДЖЕТА       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</si>
  <si>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</si>
  <si>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</si>
  <si>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</si>
  <si>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КОДЫ</t>
  </si>
  <si>
    <t>Форма по ОКУД</t>
  </si>
  <si>
    <t>0503127</t>
  </si>
  <si>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10"/>
        <rFont val="Arial"/>
        <family val="2"/>
      </rPr>
      <t>1 АПРЕЛЯ</t>
    </r>
    <r>
      <rPr>
        <b/>
        <u val="single"/>
        <sz val="10"/>
        <rFont val="Arial"/>
        <family val="2"/>
      </rPr>
      <t xml:space="preserve"> 2018 г.</t>
    </r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</si>
  <si>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</si>
  <si>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</si>
  <si>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</si>
  <si>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</si>
  <si>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ИНН</t>
  </si>
  <si>
    <t>3403020654</t>
  </si>
  <si>
    <t>финансирования дефицита бюджета</t>
  </si>
  <si>
    <t>Администрация Царицынского сельского поселения</t>
  </si>
  <si>
    <t>по ОКПО</t>
  </si>
  <si>
    <t>04125320</t>
  </si>
  <si>
    <t>Глава по БК</t>
  </si>
  <si>
    <t>959</t>
  </si>
  <si>
    <t>Наименование бюджета</t>
  </si>
  <si>
    <t>Бюджет Царицынского сельского поселения</t>
  </si>
  <si>
    <t>по ОКТМО</t>
  </si>
  <si>
    <t>18605445</t>
  </si>
  <si>
    <r>
      <rPr>
        <sz val="10"/>
        <rFont val="Arial"/>
        <family val="2"/>
      </rPr>
      <t>Периодичность:</t>
    </r>
    <r>
      <rPr>
        <b/>
        <sz val="10"/>
        <color indexed="12"/>
        <rFont val="Arial"/>
        <family val="2"/>
      </rPr>
      <t xml:space="preserve"> месячная</t>
    </r>
  </si>
  <si>
    <r>
      <rPr>
        <sz val="10"/>
        <rFont val="Arial"/>
        <family val="2"/>
      </rPr>
      <t>Единица измерения:</t>
    </r>
    <r>
      <rPr>
        <b/>
        <sz val="10"/>
        <color indexed="12"/>
        <rFont val="Arial"/>
        <family val="2"/>
      </rPr>
      <t xml:space="preserve"> руб.</t>
    </r>
  </si>
  <si>
    <t>по ОКЕИ</t>
  </si>
  <si>
    <t>383</t>
  </si>
  <si>
    <t xml:space="preserve"> 1. Доходы бюджета</t>
  </si>
  <si>
    <t>Код</t>
  </si>
  <si>
    <t xml:space="preserve">Код дохода </t>
  </si>
  <si>
    <t>Утвержденные</t>
  </si>
  <si>
    <t xml:space="preserve">         Исполнено</t>
  </si>
  <si>
    <t>Неисполненные</t>
  </si>
  <si>
    <t xml:space="preserve"> Наименование показателя</t>
  </si>
  <si>
    <t>строки</t>
  </si>
  <si>
    <t>по бюджетной</t>
  </si>
  <si>
    <t>бюджетные</t>
  </si>
  <si>
    <t xml:space="preserve">через </t>
  </si>
  <si>
    <t>через</t>
  </si>
  <si>
    <t>некас-</t>
  </si>
  <si>
    <t>итого</t>
  </si>
  <si>
    <t>назначения</t>
  </si>
  <si>
    <t>классификации</t>
  </si>
  <si>
    <t>финансовые</t>
  </si>
  <si>
    <t>банковские</t>
  </si>
  <si>
    <t>совые</t>
  </si>
  <si>
    <t>органы</t>
  </si>
  <si>
    <t>счета</t>
  </si>
  <si>
    <t>операции</t>
  </si>
  <si>
    <t>4</t>
  </si>
  <si>
    <t>5</t>
  </si>
  <si>
    <t>6</t>
  </si>
  <si>
    <t>7</t>
  </si>
  <si>
    <t>8</t>
  </si>
  <si>
    <t>9</t>
  </si>
  <si>
    <t>ДОХОДЫ БЮДЖЕТА. ВСЕГО</t>
  </si>
  <si>
    <t>010</t>
  </si>
  <si>
    <t>х</t>
  </si>
  <si>
    <t xml:space="preserve">  в том числе:</t>
  </si>
  <si>
    <t>Налоговые и неналоговые доходы</t>
  </si>
  <si>
    <t>959 1 00 00000 00 0000 000</t>
  </si>
  <si>
    <t>Налоги на прибыль, доходы</t>
  </si>
  <si>
    <t>959 1 01 00000 00 0000 000</t>
  </si>
  <si>
    <t>Налог на доходы физических лиц</t>
  </si>
  <si>
    <t>959 1 01 02000 01 0000 110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</si>
  <si>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</si>
  <si>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959 1 01 02010 01 0000 110</t>
  </si>
  <si>
    <r>
      <rPr>
        <sz val="8"/>
        <rFont val="Arial Cyr"/>
        <family val="0"/>
      </rPr>
      <t>Сумма налога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и 228 Налогового кодекса Российской Федерации</t>
    </r>
  </si>
  <si>
    <t>959 1 01 02010 01 1000 110</t>
  </si>
  <si>
    <r>
      <rPr>
        <sz val="8"/>
        <rFont val="Arial Cyr"/>
        <family val="0"/>
      </rPr>
  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и 228 Налогового кодекса Российской Федерации</t>
    </r>
  </si>
  <si>
    <t>959 1 01 02010 01 2100 110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</si>
  <si>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НК РФ</t>
  </si>
  <si>
    <t>182 1 01 02010 01 3000 110</t>
  </si>
  <si>
    <t xml:space="preserve">НДФЛ с доходов, полученных гражданами, 
зарегистрированными в качестве:
– индивидуальных предпринимателей
– частных нотариусов
– других лиц, занимающихся частной практикой
в соответствии со статьей 227 НК РФ
</t>
  </si>
  <si>
    <t>959 1 01 02020 01 1000 110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</si>
  <si>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</si>
  <si>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959 1 01 02030 01 0000 110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</si>
  <si>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</si>
  <si>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959 1 01 02030 01 2100 110</t>
  </si>
  <si>
    <t xml:space="preserve">Суммы денежных взысканий (штрафов) по налогу на доходы физических лиц с доходов,  полученных физическими лицами в соответствии со статьей 228 Налогового Кодекса Российской Федерации </t>
  </si>
  <si>
    <t>959 1 01 02030 01 3000 110</t>
  </si>
  <si>
    <r>
      <rPr>
        <sz val="8"/>
        <rFont val="Arial Cyr"/>
        <family val="0"/>
      </rP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Налогового кодекса Российской Федерации</t>
    </r>
  </si>
  <si>
    <t>959 1 01 02040 01 1000 110</t>
  </si>
  <si>
    <t>Налоги на совокупный доход</t>
  </si>
  <si>
    <t>959 1 05 00000 00 0000 000</t>
  </si>
  <si>
    <t>Единый сельскохозяйственный налог</t>
  </si>
  <si>
    <t>959 1 05 03000 01 0000 110</t>
  </si>
  <si>
    <t>Налоги на имущество</t>
  </si>
  <si>
    <t>959 1 06 00000 00 0000 000</t>
  </si>
  <si>
    <t>Налог на имущество физических лиц</t>
  </si>
  <si>
    <t>959 1 06 01000 00 0000 110</t>
  </si>
  <si>
    <t>Налог на имущество физических лиц, взимаемый по ставкам, применяемым к объекту налогообложения, расположенным в границах сельских поселений</t>
  </si>
  <si>
    <t>959 1 06 01030 10 1000 110</t>
  </si>
  <si>
    <t>Пени по налогу на имущество физических лиц, взимаемому по ставкам, применяемым к объектам налогообложения, расположенным в границах сельских поселений</t>
  </si>
  <si>
    <t>959 1 06 01030 10 2100 110</t>
  </si>
  <si>
    <t>Земельный налог</t>
  </si>
  <si>
    <t>959 1 06 06000 00 0000 110</t>
  </si>
  <si>
    <t>Земельный налог с организаций</t>
  </si>
  <si>
    <t>959 1 06 06030 00 0000 110</t>
  </si>
  <si>
    <t>Земельный налог с организаций, обладающих земельным участком, расположенным в границах сельских поселений</t>
  </si>
  <si>
    <t>959 1 06 06033 10 1000 110</t>
  </si>
  <si>
    <t>Пени по Земельному налогу с организаций, обладающих земельным участком, расположенным в границах сельских поселений</t>
  </si>
  <si>
    <t>999 1 06 06033 10 2100 110</t>
  </si>
  <si>
    <t>Земельный налог с физических лиц</t>
  </si>
  <si>
    <t>959 1 06 06040 00 0000 110</t>
  </si>
  <si>
    <t>Земельный налог с физических лиц, обладающих земельным участком, расположенным в границах сельских поселений</t>
  </si>
  <si>
    <t>959 1 06 06043 10 1000 110</t>
  </si>
  <si>
    <t>Пени по земельному налогу с физических лиц, обладающих земельным участком, расположенным в границах сельских поселений</t>
  </si>
  <si>
    <t>000 1 06 06043 10 2100 110</t>
  </si>
  <si>
    <t>Государственная пошлина за совершение нотариальных действий должностными лицами органов местного самоуправления</t>
  </si>
  <si>
    <t>959 1 08 04020 01 0000 110</t>
  </si>
  <si>
    <t>Доходы от использования имущества, находящегося в государственной и муниципальной собственности</t>
  </si>
  <si>
    <t>959 1 11 00000 00 0000 000</t>
  </si>
  <si>
    <t>Доходы от сдачи в аренду имущества, находящегося в государственной и муниципальной собственности</t>
  </si>
  <si>
    <t>959 1 11 05000 00 0000 120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</si>
  <si>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 в границах сельских поселений, а также средства от продажи права на заключение договоров аренды указанных земельных участков</t>
  </si>
  <si>
    <t>959 1 11 05013 10 0000 120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</si>
  <si>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</si>
  <si>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000 1 11 05011 00 0000 120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</si>
  <si>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</si>
  <si>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000 1 11 05011 10 0000 120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</si>
  <si>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</si>
  <si>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000 1 11 05010 00 0000 120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</si>
  <si>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</si>
  <si>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</si>
  <si>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959 1 11 05025 10 0000 120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</si>
  <si>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</si>
  <si>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959 1 11 05035 10 0000 120</t>
  </si>
  <si>
    <t>Доходы от оказания платных услуг (работ) и компенсации затрат государства</t>
  </si>
  <si>
    <t>959 1 13 00000 00 0000 130</t>
  </si>
  <si>
    <t xml:space="preserve">Доходы от оказания платных услуг (работ) </t>
  </si>
  <si>
    <t>959 1 13 01000 00 0000 130</t>
  </si>
  <si>
    <t>Прочие доходы от компенсации затрат государства</t>
  </si>
  <si>
    <t>959 1 13 02000 00 0000 130</t>
  </si>
  <si>
    <t>Доходы от продажи материальных и нематериальных активов</t>
  </si>
  <si>
    <t>959 1 14 00000 00 0000 000</t>
  </si>
  <si>
    <t>Доходы от реализации имущества, находящегося в собственности сельских поселений, в части реализации основных средств по указанному имуществу</t>
  </si>
  <si>
    <t>959 1 14 02050 10 0000 410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</si>
  <si>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</si>
  <si>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959 1 14 06013 10 0000 430</t>
  </si>
  <si>
    <t xml:space="preserve">Доходы от продажи земельных участков, находящихся в собственности сельских поселений </t>
  </si>
  <si>
    <t>959 1 14 06025 10 0000 430</t>
  </si>
  <si>
    <t>Штрафы, санкции, возмещение ущерба</t>
  </si>
  <si>
    <t>959 1 16 00000 00 0000 000</t>
  </si>
  <si>
    <t>Денежные взыскания (штрафы), установленные законами субъектов Российской Федерации за несоблюдение муници- пальных правовых актов, зачисляемые в бюджеты поселений</t>
  </si>
  <si>
    <t>802 1 16 51040 02 0000 140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</si>
  <si>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 оказание услуг для нужд сельских поселений</t>
  </si>
  <si>
    <t>827 1 16 33050 10 0000 140</t>
  </si>
  <si>
    <t>Прочие неналоговые доходы</t>
  </si>
  <si>
    <t>959 1 17 00000 00 0000 000</t>
  </si>
  <si>
    <t>Невыясненные поступления</t>
  </si>
  <si>
    <t>959 1 17 01000 00 0000 180</t>
  </si>
  <si>
    <t>Невыясненные поступления, зачисляемые в бюджеты сельских поселений</t>
  </si>
  <si>
    <t>959 1 17 01050 10 0000 180</t>
  </si>
  <si>
    <t>Возмещение потерь сельскохозяйственного производства, связанных с изъятием сельскохозяйственных угодий</t>
  </si>
  <si>
    <t>999 1 17 02000 00 0000 180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</si>
  <si>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</si>
  <si>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999 1 17 02000 10 0000 180</t>
  </si>
  <si>
    <t>Прочие неналоговые доходы бюджетов сельских поселений</t>
  </si>
  <si>
    <t>959 1 17 05050 10 0000 180</t>
  </si>
  <si>
    <t>Безвозмездные поступления</t>
  </si>
  <si>
    <t>959 2 00 00000 00 0000 000</t>
  </si>
  <si>
    <t>Безвозмездные поступления от других бюджетов бюджетной системы Российской Федерации</t>
  </si>
  <si>
    <t>959 2 02 00000 00 0000 000</t>
  </si>
  <si>
    <t>Дотации бюджетам субъектов Российской Федерации и муниципальных образований</t>
  </si>
  <si>
    <t>959 2 02 15000 00 0000 151</t>
  </si>
  <si>
    <t>Дотации бюджетам сельских поселений на выравнивание  бюджетной обеспеченности</t>
  </si>
  <si>
    <t>959 2 02 15001 10 0000 151</t>
  </si>
  <si>
    <t>Субсидии бюджетам субъектов Российской Федерации и муниципальных образований (межбюджетные субсидии)</t>
  </si>
  <si>
    <t>959 2 02 29999 00 0000 151</t>
  </si>
  <si>
    <t>Прочие субсидии сельским поселениям (на сбалансированность местных бюджетов)</t>
  </si>
  <si>
    <t>959 2 02 29999 10 0000 151</t>
  </si>
  <si>
    <t>Субвенции бюджетам субъектов Российской Федерации и муниципальных образований</t>
  </si>
  <si>
    <t>959 2 02 30000 00 0000 151</t>
  </si>
  <si>
    <t>Субвенции бюджетам сельских поселений на выполнение передаваемых полномочий субъектов Российской Федерации</t>
  </si>
  <si>
    <t>959 2 02 30024 10 0000 151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</si>
  <si>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</si>
  <si>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959 2 02 35118 10 0000 151</t>
  </si>
  <si>
    <t>Иные межбюджетные трансферты</t>
  </si>
  <si>
    <t>959 2 02 40000 00 0000 151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</si>
  <si>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</si>
  <si>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959 2 02 40014 10 0000 151</t>
  </si>
  <si>
    <t>Прочие межбюджетные трансферты, передаваемые бюджетам сельских поселений</t>
  </si>
  <si>
    <t>959 2 02 49999 10 0000 151</t>
  </si>
  <si>
    <t>959 8 50 00000 00 0000 000</t>
  </si>
  <si>
    <t>Форма 0503127 с.2</t>
  </si>
  <si>
    <t xml:space="preserve">         2. Расходы бюджета</t>
  </si>
  <si>
    <t xml:space="preserve">Код расхода </t>
  </si>
  <si>
    <t xml:space="preserve">Лимиты </t>
  </si>
  <si>
    <t xml:space="preserve">             Неисполненные </t>
  </si>
  <si>
    <t>стро-</t>
  </si>
  <si>
    <t>бюджетных</t>
  </si>
  <si>
    <t xml:space="preserve">                назначения</t>
  </si>
  <si>
    <t>ки</t>
  </si>
  <si>
    <t>обязательств</t>
  </si>
  <si>
    <t>некассовые</t>
  </si>
  <si>
    <t>по</t>
  </si>
  <si>
    <t>по лимитам</t>
  </si>
  <si>
    <t>ассигно-</t>
  </si>
  <si>
    <t>ваниям</t>
  </si>
  <si>
    <t>10</t>
  </si>
  <si>
    <t>11</t>
  </si>
  <si>
    <t>РАСХОДЫ БЮДЖЕТА. ВСЕГО</t>
  </si>
  <si>
    <t>200</t>
  </si>
  <si>
    <t>в том числе:</t>
  </si>
  <si>
    <t xml:space="preserve"> </t>
  </si>
  <si>
    <t>Общегосударственные вопросы</t>
  </si>
  <si>
    <t>959 0100 00 0 00 00000 000 000</t>
  </si>
  <si>
    <t>расходы</t>
  </si>
  <si>
    <t>959 0100 00 0 00 00000 000 200</t>
  </si>
  <si>
    <t>оплата труда и начисл.на о/т</t>
  </si>
  <si>
    <t>959 0100 00 0 00 00000 000 210</t>
  </si>
  <si>
    <t>заработная плата</t>
  </si>
  <si>
    <t>959 0103 01 0 00 00060 121 211</t>
  </si>
  <si>
    <t>начисл. на зарплату</t>
  </si>
  <si>
    <t>959 0103 01 0 00 00060 129 213</t>
  </si>
  <si>
    <t>оплата работ, услуг</t>
  </si>
  <si>
    <t>959 0100 00 0 00 00000 000 220</t>
  </si>
  <si>
    <t>услуги связи</t>
  </si>
  <si>
    <t>959 0104 01 0 00 20270 244 221</t>
  </si>
  <si>
    <t>транспортные услуги</t>
  </si>
  <si>
    <t>959 0104 01 0 00 20270 244 222</t>
  </si>
  <si>
    <t>коммунальные услуги</t>
  </si>
  <si>
    <t>959 0104 01 0 00 20270 244 223</t>
  </si>
  <si>
    <t>арендная плата за польз-е имущ-вом</t>
  </si>
  <si>
    <t>959 0104 01 0 00 20270 244 224</t>
  </si>
  <si>
    <t>работы, услуги по содерж-ю имущ-ва</t>
  </si>
  <si>
    <t>959 0104 01 0 00 20270 244 225</t>
  </si>
  <si>
    <t xml:space="preserve">прочие работы, услуги </t>
  </si>
  <si>
    <t>959 0104 01 0 00 20270 244 226</t>
  </si>
  <si>
    <t>безвозмездные перечисл-я бюджетам</t>
  </si>
  <si>
    <t>959 0100 00 0 00 00000 000 250</t>
  </si>
  <si>
    <t>прочие расходы</t>
  </si>
  <si>
    <t>959 0100 00 0 00 00000 000 290</t>
  </si>
  <si>
    <t>поступление нефинансовых активов</t>
  </si>
  <si>
    <t>959 0100 00 0 00 00000 000 300</t>
  </si>
  <si>
    <t>Функционирование высшего должностного лица органа местного самоуправления</t>
  </si>
  <si>
    <t>959 0102 00 0 00 00000 000 000</t>
  </si>
  <si>
    <t>959 0102 01 0 00 00030 121 211</t>
  </si>
  <si>
    <t>959 0102 01 0 00 00030 129 213</t>
  </si>
  <si>
    <t>Функц.местных администраций</t>
  </si>
  <si>
    <t>959 0104 00 0 00 00000 000 000</t>
  </si>
  <si>
    <t>в том числе</t>
  </si>
  <si>
    <t>Центральный аппарат</t>
  </si>
  <si>
    <t>959 0104  01 0 00 20270 000 000</t>
  </si>
  <si>
    <t>959 0104  01 0 00 20270 121 211</t>
  </si>
  <si>
    <t>прочие выплаты</t>
  </si>
  <si>
    <t>959 0104 01 0 00 20270 121 212</t>
  </si>
  <si>
    <t>начисл на оплату труда</t>
  </si>
  <si>
    <t>959 0104 01 0 00 20270 129 213</t>
  </si>
  <si>
    <t>увел.стоимости основных средств</t>
  </si>
  <si>
    <t>959 0104 01 0 00 20270 244 310</t>
  </si>
  <si>
    <t>увел.ст-сти материальных запасов</t>
  </si>
  <si>
    <t>959 0104 01 0 00 20270 244 340</t>
  </si>
  <si>
    <t>Уплата налогов, сборов и иных платежей</t>
  </si>
  <si>
    <t xml:space="preserve">    959 0104  01 0 00 80140 850 000</t>
  </si>
  <si>
    <t>уплата прочих налогов, сборов</t>
  </si>
  <si>
    <t>959 0104 01 0 00 20270 852 290</t>
  </si>
  <si>
    <t>уплата иных платежей</t>
  </si>
  <si>
    <t>959 0104 01 0 00 20270 853 290</t>
  </si>
  <si>
    <t>Уплата налога на имущество орг-ций</t>
  </si>
  <si>
    <t>959 0104 01 0 00 80140 851 290</t>
  </si>
  <si>
    <t>Административная комиссия</t>
  </si>
  <si>
    <t>959 0104  99 0 00 70010 244 000</t>
  </si>
  <si>
    <t>увелич-е ст-сти матер-ных запасов - Обеспечение деят-ти адм. Комиссии (по субвенции)</t>
  </si>
  <si>
    <t>959 0104 99 0 00 70010 244 340</t>
  </si>
  <si>
    <t>Обеспечение деят.финансовых органов и органов надзора</t>
  </si>
  <si>
    <t>959 0106 00 0 00 00000 000 000</t>
  </si>
  <si>
    <t>Перечисления другим бюджетам в связи с передачей полномочий по финансовому контролю</t>
  </si>
  <si>
    <t>959 0106 99 0 00 62200 540 251</t>
  </si>
  <si>
    <t>Обеспечение проведения выборов и референдумов</t>
  </si>
  <si>
    <t>959 0107 00 0 00 00000 000 000</t>
  </si>
  <si>
    <t>увелич-е ст-сти матер-ных запасов</t>
  </si>
  <si>
    <t>959 0107 01 0 00 40380 244 340</t>
  </si>
  <si>
    <t>Резервные фонды</t>
  </si>
  <si>
    <t>959 0111 00 0 00 00000 000 000</t>
  </si>
  <si>
    <t>959 0111 99 0 00 80670 870 290</t>
  </si>
  <si>
    <t>Мобилизационная и вневойсковая подготовка</t>
  </si>
  <si>
    <t>959 0203 0000000 000 000</t>
  </si>
  <si>
    <t>в том числе :</t>
  </si>
  <si>
    <t>959 0203 99 0 00 51180 121 211</t>
  </si>
  <si>
    <t>начисл-я на оплату труда</t>
  </si>
  <si>
    <t>959 0203 99 0 00 51180 129 213</t>
  </si>
  <si>
    <t>959 0203 99 0 00 51180 244 340</t>
  </si>
  <si>
    <t>Национальная безопасность и правоохранительная деятельность</t>
  </si>
  <si>
    <t>959 0300 00 0 00 00000 000 000</t>
  </si>
  <si>
    <t>959 0300 00 0 00 00000 000 200</t>
  </si>
  <si>
    <t>959 0300 00 0 00 00000 000 220</t>
  </si>
  <si>
    <t>959 0300 00 0 00 00000 000 290</t>
  </si>
  <si>
    <t>959 0300 00 0 00 00000 000 300</t>
  </si>
  <si>
    <t>Обеспечение пожарной безопасности</t>
  </si>
  <si>
    <t>959 0310 0000000 000 000</t>
  </si>
  <si>
    <t>959 0310 01 0 00 00590 244 222</t>
  </si>
  <si>
    <t>прочие работы, услуги</t>
  </si>
  <si>
    <t>959 0310 01 0 00 00590 244 226</t>
  </si>
  <si>
    <t>959 0310 01 0 00 00590 244 290</t>
  </si>
  <si>
    <t>увелич-е стоимости осн-х средств</t>
  </si>
  <si>
    <t>959 0310 01 0 00 00590 244 310</t>
  </si>
  <si>
    <t>959 0310 01 0 00 00590 244 340</t>
  </si>
  <si>
    <t>Национальная экономика</t>
  </si>
  <si>
    <t>959 0400 00 0 00 00000 000 000</t>
  </si>
  <si>
    <t>959 0400 00 0 00 00000 000 200</t>
  </si>
  <si>
    <t>959 0400 00 0 00 00000 000 220</t>
  </si>
  <si>
    <t>959 0400 00 0 00 00000 000 290</t>
  </si>
  <si>
    <t>Дорожное хозяйство</t>
  </si>
  <si>
    <t>959 0409 0000000 000 000</t>
  </si>
  <si>
    <t>959 0409 03 0 00 20680 244 225</t>
  </si>
  <si>
    <t>Другие вопросы в области национальной экономики (Мероприятия в области строительства, архитектуры и градостроительства)</t>
  </si>
  <si>
    <t>959 0412 00 0 00 00000 000 000</t>
  </si>
  <si>
    <t>959 0412 04 0 00 60180 244 226</t>
  </si>
  <si>
    <t>959 0412 04 0 00 60180 244 290</t>
  </si>
  <si>
    <t>Жилищно-коммунальное хозяйство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</si>
  <si>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</si>
  <si>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</si>
  <si>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</si>
  <si>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</si>
  <si>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</si>
  <si>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</si>
  <si>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</si>
  <si>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</si>
  <si>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</si>
  <si>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</si>
  <si>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Комунальное хозяйство</t>
  </si>
  <si>
    <t>959 0502 00 0 00 00000 000 000</t>
  </si>
  <si>
    <t>959 0502 99 0 00 02000 244 225</t>
  </si>
  <si>
    <t>959 0502 99 0 00 02000 244 310</t>
  </si>
  <si>
    <t>Благоустройство</t>
  </si>
  <si>
    <t>959 0503 00 0 00 00000 000 000</t>
  </si>
  <si>
    <t>Уличное освещение</t>
  </si>
  <si>
    <t xml:space="preserve">    959 0503  04 0 00 01000 </t>
  </si>
  <si>
    <t>959 0503 04 0 00 01000 244 223</t>
  </si>
  <si>
    <t>959 0503 04 0 00 01000 244 225</t>
  </si>
  <si>
    <t>959 0503 04 0 00 01000 244 226</t>
  </si>
  <si>
    <t>959 0503 04 0 00 01000 244 310</t>
  </si>
  <si>
    <t>959 0503 04 0 00 01000 244 340</t>
  </si>
  <si>
    <t>Озеленение</t>
  </si>
  <si>
    <t xml:space="preserve">    959 0503  04 0 00 03000</t>
  </si>
  <si>
    <t>959 0503 04 0 00 03000 244 226</t>
  </si>
  <si>
    <t>959 0503 04 0 00 03000 244 310</t>
  </si>
  <si>
    <t>959 0503 04 0 00 03000 244 340</t>
  </si>
  <si>
    <t>Содерж. мест захорон-я</t>
  </si>
  <si>
    <t xml:space="preserve">    959 0503  04 0 00 04000</t>
  </si>
  <si>
    <t>959 0503 04 0 00 04000 244 226</t>
  </si>
  <si>
    <t>959 0503 04 0 00 04000 244 310</t>
  </si>
  <si>
    <t>959 0503 04 0 00 04000 244 340</t>
  </si>
  <si>
    <t>Прочие меропр-я по благоуст-ву</t>
  </si>
  <si>
    <t xml:space="preserve">    959 0503  04 0 00 05000 </t>
  </si>
  <si>
    <t>959 0503 04 0 00 05000 244 225</t>
  </si>
  <si>
    <t>959 0503 04 0 00 05000 244 226</t>
  </si>
  <si>
    <t>959 0503 04 0 00 05000 244 290</t>
  </si>
  <si>
    <t>959 0503 04 0 00 05000 244 310</t>
  </si>
  <si>
    <t>959 0503 04 0 00 05000 244 340</t>
  </si>
  <si>
    <t xml:space="preserve">    959 0503  04 0 00 08014</t>
  </si>
  <si>
    <t>959 0503 04 0 00 80140 851 290</t>
  </si>
  <si>
    <t>Образование</t>
  </si>
  <si>
    <t>0700 00 0 00 00000 000 000</t>
  </si>
  <si>
    <t xml:space="preserve">расходы </t>
  </si>
  <si>
    <t>0700 00 0 00 00000 000 200</t>
  </si>
  <si>
    <t>0700 00 0 00 00000 000 300</t>
  </si>
  <si>
    <t>Молодежная политика и оздоровление детей</t>
  </si>
  <si>
    <t xml:space="preserve">    959 0707 02 0 00 20040</t>
  </si>
  <si>
    <t>959 0707 02 0 00 20040 111 211</t>
  </si>
  <si>
    <t>начисления на з/пл</t>
  </si>
  <si>
    <t>959 0707 02 0 00 20040 119 213</t>
  </si>
  <si>
    <t>959 0707 02 0 00 20040 244 221</t>
  </si>
  <si>
    <t>959 0707 02 0 00 20040 244 222</t>
  </si>
  <si>
    <t>959 0707 02 0 00 20040 244 223</t>
  </si>
  <si>
    <t>услуги по содержанию имущества</t>
  </si>
  <si>
    <t>959 0707 02 0 00 20040 244 225</t>
  </si>
  <si>
    <t>прочие услуги</t>
  </si>
  <si>
    <t>959 0707 00 0 00 20040 244 226</t>
  </si>
  <si>
    <t>959 0707 02 0 00 20040 244 310</t>
  </si>
  <si>
    <t>959 0707 02 0 00 20040 244 340</t>
  </si>
  <si>
    <t>Уплата налога  на имущ-во</t>
  </si>
  <si>
    <t xml:space="preserve">    959 0707  99 0 00 62200</t>
  </si>
  <si>
    <t>уплата налога на имущество орг-ций</t>
  </si>
  <si>
    <t>959 0707 99 0 00 62200 851 290</t>
  </si>
  <si>
    <t>Культура, кинематография</t>
  </si>
  <si>
    <t>959 0800 00 0 00 00000 000 000</t>
  </si>
  <si>
    <t>959 0800 00 0 00 00000 000 200</t>
  </si>
  <si>
    <t>959 0800 00 0 00 00000 000 210</t>
  </si>
  <si>
    <t>959 0800 00 0 00 00000 000 211</t>
  </si>
  <si>
    <t>прочие выплаты персоналу</t>
  </si>
  <si>
    <t>959 0800 00 0 00 00000 000 212</t>
  </si>
  <si>
    <t>959 0800 00 0 00 00000 000 213</t>
  </si>
  <si>
    <t>959 0800 00 0 00 00000 000 220</t>
  </si>
  <si>
    <t>959 0800 00 0 00 00000 000 221</t>
  </si>
  <si>
    <t>959 0800 00 0 00 00000 000 222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</si>
  <si>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</si>
  <si>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</si>
  <si>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</si>
  <si>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</si>
  <si>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</si>
  <si>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</si>
  <si>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</si>
  <si>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Культура</t>
  </si>
  <si>
    <t>959 0801 00 0 00 00000 000 000</t>
  </si>
  <si>
    <t>Дворцы и дома культуры, другие учреждения культуры</t>
  </si>
  <si>
    <t xml:space="preserve">    959 0801  02 0 00 60140</t>
  </si>
  <si>
    <t>959 0801 02 0 00 60140 111 211</t>
  </si>
  <si>
    <t>иные выплаты персоналу</t>
  </si>
  <si>
    <t>959 0801 02 0 00 60140 112 212</t>
  </si>
  <si>
    <t>959 0801 02 0 00 60140 119 213</t>
  </si>
  <si>
    <t>959 0801 02 0 00 60140 244 221</t>
  </si>
  <si>
    <t>959 0801 02 0 00 60140 244 222</t>
  </si>
  <si>
    <t>959 0801 02 0 00 60140 244 223</t>
  </si>
  <si>
    <t>959 0801 02 0 00 60140 244 225</t>
  </si>
  <si>
    <t>959 0801 02 0 00 60140 244 226</t>
  </si>
  <si>
    <t>приобретение подарков, сувениров и т.п. расходов для ветеранов ВОВ на день победы - 9 мая 2017г.</t>
  </si>
  <si>
    <t>959 0801 02 0 00 60140 244 290</t>
  </si>
  <si>
    <t>959 0801 02 0 00 60140 244 310</t>
  </si>
  <si>
    <t>959 0801 02 0 00 60140 244 340</t>
  </si>
  <si>
    <t xml:space="preserve">    959 0801 02 0 00 80140 850 000</t>
  </si>
  <si>
    <t>959 0801 02 0 00 60140 852 290</t>
  </si>
  <si>
    <t>959 0801 02 0 00 60140 853 290</t>
  </si>
  <si>
    <t>959 0801 02 0 00 80140 851 290</t>
  </si>
  <si>
    <t>959 0801 02 0 00 80140 853 290</t>
  </si>
  <si>
    <t>Физическая культура</t>
  </si>
  <si>
    <t xml:space="preserve">    959 1101 00 0 00 0000 000 000</t>
  </si>
  <si>
    <t>959 1101 02 0 00 00230 244 340</t>
  </si>
  <si>
    <t>Средства массовой информации</t>
  </si>
  <si>
    <t>959 1200 00 0 00 00000 000 000</t>
  </si>
  <si>
    <t>959 1202 00 0 00 00000 000 200</t>
  </si>
  <si>
    <t>959 1202 00 0 00 00000 000 220</t>
  </si>
  <si>
    <t>Периодическая печать</t>
  </si>
  <si>
    <t>959 1202 00 0 00 00000 000 000</t>
  </si>
  <si>
    <t>прочие услуги от СМИ (с использ. гос.поддержки)</t>
  </si>
  <si>
    <t>959 1202 01 0 00 60590 244 226</t>
  </si>
  <si>
    <t>Результат исполнения бюджета (дефицит "-"/профицит "+")</t>
  </si>
  <si>
    <t>450</t>
  </si>
  <si>
    <t xml:space="preserve">                    3. Источники финансирования дефицита бюджетов</t>
  </si>
  <si>
    <t>Код источника</t>
  </si>
  <si>
    <t>финансирования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</si>
  <si>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</si>
  <si>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</si>
  <si>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</si>
  <si>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</si>
  <si>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</si>
  <si>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>-</t>
  </si>
  <si>
    <t xml:space="preserve">       из них:</t>
  </si>
  <si>
    <t xml:space="preserve">Поступления от продажи земельных участков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</si>
  <si>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</si>
  <si>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</si>
  <si>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</si>
  <si>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</si>
  <si>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</si>
  <si>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</si>
  <si>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</si>
  <si>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из них:</t>
  </si>
  <si>
    <t>ИСТОЧНИКИ ВНУТРЕННЕГО ФИНАНСИРОВАНИЯ ДЕФИЦИТОВ БЮДЖЕТОВ</t>
  </si>
  <si>
    <t>959 01 00 00 00 00 0000 000</t>
  </si>
  <si>
    <t xml:space="preserve"> - </t>
  </si>
  <si>
    <t>Изменение остатков средств на счетах по учету средств бюджетов</t>
  </si>
  <si>
    <t>959 01 05 00 00 00 0000 000</t>
  </si>
  <si>
    <t>Увеличение остатков средств бюджетов</t>
  </si>
  <si>
    <t>959 01 05 00 00 00 0000 500</t>
  </si>
  <si>
    <t>Увеличение прочих остатков средств бюджетов</t>
  </si>
  <si>
    <t>959 01 05 02 00 00 0000 500</t>
  </si>
  <si>
    <t>Увеличение прочих остатков денежных средств бюджетов</t>
  </si>
  <si>
    <t>959 01 05 02 01 00 0000 510</t>
  </si>
  <si>
    <t>Увеличение прочих остатков денежных средств бюджетов поселений</t>
  </si>
  <si>
    <t>959 01 05 02 01 10 0000 510</t>
  </si>
  <si>
    <t>Уменьшение остатков средств</t>
  </si>
  <si>
    <t>720</t>
  </si>
  <si>
    <t>Уменьшение остатков средств бюджетов</t>
  </si>
  <si>
    <t>959 01 05 00 00 00 0000 600</t>
  </si>
  <si>
    <t>Уменьшение прочих остатков средств бюджетов</t>
  </si>
  <si>
    <t>959 01 05 02 00 00 0000 600</t>
  </si>
  <si>
    <t>Уменьшение прочих остатков денежных средств бюджетов</t>
  </si>
  <si>
    <t>959 01 05 02 01 00 0000 610</t>
  </si>
  <si>
    <t>Уменьшение прочих остатков денежных средств бюджетов поселений</t>
  </si>
  <si>
    <t>959 01 05 02 01 10 0000 610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</si>
  <si>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</si>
  <si>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</si>
  <si>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</si>
  <si>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</si>
  <si>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</si>
  <si>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</si>
  <si>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</si>
  <si>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</si>
  <si>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изменение остатков по внутренним расчетам</t>
  </si>
  <si>
    <t>820</t>
  </si>
  <si>
    <t>увеличение остатков по внутренним расчетам (кредит счета 30404000)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</si>
  <si>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</si>
  <si>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</si>
  <si>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</si>
  <si>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</si>
  <si>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t>Василенко П.В.</t>
  </si>
  <si>
    <t>Руководитель финансово-</t>
  </si>
  <si>
    <t xml:space="preserve">                                         (подпись)                  </t>
  </si>
  <si>
    <t>(расшифровка подписи)</t>
  </si>
  <si>
    <t>экономической службы        ____________________   ______________________</t>
  </si>
  <si>
    <t xml:space="preserve">                        (подпись)                     (расшифровка подписи)</t>
  </si>
  <si>
    <r>
      <rPr>
        <b/>
        <sz val="8"/>
        <rFont val="Arial Cyr"/>
        <family val="0"/>
      </rP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</si>
  <si>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>Галацан И.И.</t>
  </si>
  <si>
    <t xml:space="preserve">                                       (подпись)      </t>
  </si>
  <si>
    <t xml:space="preserve">    Отметка ответственного исполнителя органа, осуществляющего кассовое обслуживание исполнения бюджета</t>
  </si>
  <si>
    <t>__ ________ 20__ г.</t>
  </si>
  <si>
    <t xml:space="preserve"> ________________    __________________    __________________                 "_____"__________________ 200__г.</t>
  </si>
  <si>
    <t xml:space="preserve">(должность)                  (подпись)             (расшифровка  подписи)           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</si>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</sst>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\ _₽"/>
    <numFmt numFmtId="168" formatCode="#,##0.00"/>
    <numFmt numFmtId="169" formatCode="#,##0"/>
    <numFmt numFmtId="170" formatCode="0.00"/>
  </numFmts>
  <fonts count="4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10"/>
      <name val="Arial Cyr"/>
      <family val="0"/>
    </font>
    <font>
      <b/>
      <u val="single"/>
      <sz val="8"/>
      <name val="Arial Cyr"/>
      <family val="0"/>
    </font>
    <font>
      <i/>
      <u val="single"/>
      <sz val="8"/>
      <name val="Arial Cyr"/>
      <family val="0"/>
    </font>
    <font>
      <b/>
      <i/>
      <u val="single"/>
      <sz val="8"/>
      <name val="Arial Cyr"/>
      <family val="0"/>
    </font>
    <font>
      <b/>
      <sz val="8"/>
      <color indexed="12"/>
      <name val="Arial Cyr"/>
      <family val="0"/>
    </font>
    <font>
      <b/>
      <sz val="11"/>
      <name val="Arial Cyr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1" applyNumberFormat="0" applyAlignment="0" applyProtection="0"/>
    <xf numFmtId="164" fontId="5" fillId="15" borderId="2" applyNumberFormat="0" applyAlignment="0" applyProtection="0"/>
    <xf numFmtId="164" fontId="6" fillId="15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6" borderId="7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17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4" borderId="8" applyNumberFormat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6" borderId="0" applyNumberFormat="0" applyBorder="0" applyAlignment="0" applyProtection="0"/>
  </cellStyleXfs>
  <cellXfs count="480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1" fillId="0" borderId="0" xfId="55" applyFont="1" applyFill="1" applyBorder="1">
      <alignment/>
      <protection/>
    </xf>
    <xf numFmtId="164" fontId="1" fillId="0" borderId="0" xfId="55" applyFont="1" applyFill="1" applyBorder="1" applyAlignment="1">
      <alignment horizontal="left"/>
      <protection/>
    </xf>
    <xf numFmtId="165" fontId="1" fillId="0" borderId="0" xfId="55" applyNumberFormat="1" applyFont="1" applyFill="1" applyBorder="1">
      <alignment/>
      <protection/>
    </xf>
    <xf numFmtId="164" fontId="19" fillId="0" borderId="0" xfId="55" applyFont="1" applyBorder="1" applyAlignment="1">
      <alignment horizontal="center" vertical="center"/>
      <protection/>
    </xf>
    <xf numFmtId="164" fontId="1" fillId="0" borderId="0" xfId="55" applyFont="1" applyBorder="1" applyAlignment="1">
      <alignment horizontal="center" vertical="center"/>
      <protection/>
    </xf>
    <xf numFmtId="165" fontId="1" fillId="0" borderId="0" xfId="55" applyNumberFormat="1" applyFont="1" applyBorder="1" applyAlignment="1">
      <alignment horizontal="center" vertical="center"/>
      <protection/>
    </xf>
    <xf numFmtId="164" fontId="1" fillId="0" borderId="0" xfId="55" applyFont="1" applyBorder="1" applyAlignment="1">
      <alignment horizontal="center"/>
      <protection/>
    </xf>
    <xf numFmtId="164" fontId="1" fillId="0" borderId="0" xfId="55" applyFont="1" applyBorder="1">
      <alignment/>
      <protection/>
    </xf>
    <xf numFmtId="164" fontId="20" fillId="0" borderId="0" xfId="55" applyFont="1" applyBorder="1" applyAlignment="1">
      <alignment horizontal="center" wrapText="1"/>
      <protection/>
    </xf>
    <xf numFmtId="164" fontId="1" fillId="0" borderId="0" xfId="55" applyFont="1" applyBorder="1" applyAlignment="1">
      <alignment/>
      <protection/>
    </xf>
    <xf numFmtId="164" fontId="1" fillId="0" borderId="0" xfId="55" applyFont="1" applyBorder="1" applyAlignment="1">
      <alignment horizontal="right" vertical="center" indent="1"/>
      <protection/>
    </xf>
    <xf numFmtId="165" fontId="21" fillId="0" borderId="10" xfId="55" applyNumberFormat="1" applyFont="1" applyBorder="1" applyAlignment="1">
      <alignment horizontal="center"/>
      <protection/>
    </xf>
    <xf numFmtId="164" fontId="22" fillId="0" borderId="0" xfId="55" applyFont="1" applyBorder="1">
      <alignment/>
      <protection/>
    </xf>
    <xf numFmtId="166" fontId="24" fillId="0" borderId="11" xfId="55" applyNumberFormat="1" applyFont="1" applyFill="1" applyBorder="1" applyAlignment="1">
      <alignment horizontal="center"/>
      <protection/>
    </xf>
    <xf numFmtId="165" fontId="1" fillId="0" borderId="0" xfId="57" applyNumberFormat="1" applyFont="1" applyAlignment="1">
      <alignment horizontal="left" wrapText="1"/>
      <protection/>
    </xf>
    <xf numFmtId="165" fontId="1" fillId="0" borderId="0" xfId="55" applyNumberFormat="1" applyFont="1" applyBorder="1" applyAlignment="1">
      <alignment horizontal="left" wrapText="1"/>
      <protection/>
    </xf>
    <xf numFmtId="165" fontId="1" fillId="0" borderId="0" xfId="57" applyNumberFormat="1" applyFont="1" applyBorder="1" applyAlignment="1">
      <alignment wrapText="1"/>
      <protection/>
    </xf>
    <xf numFmtId="165" fontId="25" fillId="0" borderId="0" xfId="55" applyNumberFormat="1" applyFont="1" applyBorder="1" applyAlignment="1">
      <alignment wrapText="1"/>
      <protection/>
    </xf>
    <xf numFmtId="165" fontId="1" fillId="0" borderId="0" xfId="55" applyNumberFormat="1" applyFont="1" applyBorder="1" applyAlignment="1">
      <alignment wrapText="1"/>
      <protection/>
    </xf>
    <xf numFmtId="164" fontId="1" fillId="0" borderId="0" xfId="55" applyFont="1" applyBorder="1" applyAlignment="1">
      <alignment horizontal="right" vertical="center" wrapText="1" indent="1" shrinkToFit="1"/>
      <protection/>
    </xf>
    <xf numFmtId="165" fontId="20" fillId="0" borderId="11" xfId="55" applyNumberFormat="1" applyFont="1" applyBorder="1" applyAlignment="1">
      <alignment wrapText="1" shrinkToFit="1"/>
      <protection/>
    </xf>
    <xf numFmtId="164" fontId="0" fillId="0" borderId="0" xfId="0" applyAlignment="1">
      <alignment wrapText="1" shrinkToFit="1"/>
    </xf>
    <xf numFmtId="165" fontId="21" fillId="0" borderId="11" xfId="55" applyNumberFormat="1" applyFont="1" applyBorder="1" applyAlignment="1">
      <alignment/>
      <protection/>
    </xf>
    <xf numFmtId="165" fontId="21" fillId="0" borderId="11" xfId="55" applyNumberFormat="1" applyFont="1" applyBorder="1" applyAlignment="1">
      <alignment horizontal="center"/>
      <protection/>
    </xf>
    <xf numFmtId="164" fontId="1" fillId="0" borderId="0" xfId="55" applyFont="1" applyBorder="1" applyAlignment="1">
      <alignment horizontal="left" wrapText="1"/>
      <protection/>
    </xf>
    <xf numFmtId="165" fontId="26" fillId="0" borderId="0" xfId="55" applyNumberFormat="1" applyFont="1" applyBorder="1" applyAlignment="1">
      <alignment/>
      <protection/>
    </xf>
    <xf numFmtId="165" fontId="25" fillId="0" borderId="0" xfId="55" applyNumberFormat="1" applyFont="1" applyBorder="1" applyAlignment="1">
      <alignment/>
      <protection/>
    </xf>
    <xf numFmtId="164" fontId="1" fillId="0" borderId="0" xfId="55" applyFont="1" applyBorder="1" applyAlignment="1">
      <alignment horizontal="right" vertical="center" wrapText="1" indent="1"/>
      <protection/>
    </xf>
    <xf numFmtId="165" fontId="1" fillId="0" borderId="12" xfId="55" applyNumberFormat="1" applyFont="1" applyBorder="1" applyAlignment="1">
      <alignment horizontal="left" wrapText="1"/>
      <protection/>
    </xf>
    <xf numFmtId="165" fontId="1" fillId="0" borderId="0" xfId="57" applyNumberFormat="1" applyFont="1" applyBorder="1" applyAlignment="1">
      <alignment wrapText="1" shrinkToFit="1"/>
      <protection/>
    </xf>
    <xf numFmtId="165" fontId="26" fillId="0" borderId="0" xfId="55" applyNumberFormat="1" applyFont="1" applyBorder="1" applyAlignment="1">
      <alignment horizontal="center" wrapText="1"/>
      <protection/>
    </xf>
    <xf numFmtId="165" fontId="21" fillId="0" borderId="11" xfId="55" applyNumberFormat="1" applyFont="1" applyBorder="1" applyAlignment="1">
      <alignment horizontal="center" wrapText="1" shrinkToFit="1"/>
      <protection/>
    </xf>
    <xf numFmtId="164" fontId="1" fillId="0" borderId="0" xfId="55" applyFont="1" applyBorder="1" applyAlignment="1">
      <alignment horizontal="center" wrapText="1"/>
      <protection/>
    </xf>
    <xf numFmtId="164" fontId="1" fillId="0" borderId="0" xfId="55" applyFont="1" applyBorder="1" applyAlignment="1">
      <alignment wrapText="1"/>
      <protection/>
    </xf>
    <xf numFmtId="165" fontId="21" fillId="0" borderId="13" xfId="55" applyNumberFormat="1" applyFont="1" applyBorder="1" applyAlignment="1">
      <alignment horizontal="center"/>
      <protection/>
    </xf>
    <xf numFmtId="165" fontId="27" fillId="0" borderId="0" xfId="55" applyNumberFormat="1" applyFont="1" applyBorder="1" applyAlignment="1">
      <alignment horizontal="center"/>
      <protection/>
    </xf>
    <xf numFmtId="165" fontId="20" fillId="0" borderId="0" xfId="55" applyNumberFormat="1" applyFont="1" applyBorder="1" applyAlignment="1">
      <alignment/>
      <protection/>
    </xf>
    <xf numFmtId="164" fontId="28" fillId="0" borderId="0" xfId="0" applyFont="1" applyBorder="1" applyAlignment="1">
      <alignment horizontal="left"/>
    </xf>
    <xf numFmtId="164" fontId="28" fillId="0" borderId="0" xfId="0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0" xfId="0" applyNumberFormat="1" applyFont="1" applyFill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Alignment="1">
      <alignment/>
    </xf>
    <xf numFmtId="164" fontId="29" fillId="0" borderId="14" xfId="0" applyFont="1" applyBorder="1" applyAlignment="1">
      <alignment horizontal="left"/>
    </xf>
    <xf numFmtId="164" fontId="29" fillId="0" borderId="14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16" xfId="0" applyNumberFormat="1" applyFont="1" applyBorder="1" applyAlignment="1">
      <alignment horizontal="center" vertical="center"/>
    </xf>
    <xf numFmtId="165" fontId="29" fillId="0" borderId="16" xfId="0" applyNumberFormat="1" applyFont="1" applyFill="1" applyBorder="1" applyAlignment="1">
      <alignment horizontal="center" vertical="top"/>
    </xf>
    <xf numFmtId="165" fontId="29" fillId="0" borderId="16" xfId="0" applyNumberFormat="1" applyFont="1" applyFill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164" fontId="29" fillId="0" borderId="18" xfId="0" applyFont="1" applyBorder="1" applyAlignment="1">
      <alignment horizontal="center"/>
    </xf>
    <xf numFmtId="164" fontId="29" fillId="0" borderId="18" xfId="0" applyFont="1" applyBorder="1" applyAlignment="1">
      <alignment horizontal="center" vertical="center" wrapText="1"/>
    </xf>
    <xf numFmtId="165" fontId="29" fillId="0" borderId="19" xfId="0" applyNumberFormat="1" applyFont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/>
    </xf>
    <xf numFmtId="165" fontId="29" fillId="0" borderId="14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/>
    </xf>
    <xf numFmtId="165" fontId="29" fillId="0" borderId="18" xfId="0" applyNumberFormat="1" applyFont="1" applyBorder="1" applyAlignment="1">
      <alignment horizontal="center" vertical="center"/>
    </xf>
    <xf numFmtId="164" fontId="29" fillId="0" borderId="18" xfId="0" applyFont="1" applyBorder="1" applyAlignment="1">
      <alignment horizontal="left"/>
    </xf>
    <xf numFmtId="165" fontId="29" fillId="0" borderId="0" xfId="0" applyNumberFormat="1" applyFont="1" applyFill="1" applyBorder="1" applyAlignment="1">
      <alignment horizontal="center" vertical="center"/>
    </xf>
    <xf numFmtId="164" fontId="30" fillId="0" borderId="20" xfId="0" applyFont="1" applyBorder="1" applyAlignment="1">
      <alignment horizontal="center" vertical="center"/>
    </xf>
    <xf numFmtId="165" fontId="30" fillId="0" borderId="20" xfId="0" applyNumberFormat="1" applyFont="1" applyBorder="1" applyAlignment="1">
      <alignment horizontal="center" vertical="center"/>
    </xf>
    <xf numFmtId="165" fontId="30" fillId="0" borderId="20" xfId="0" applyNumberFormat="1" applyFont="1" applyFill="1" applyBorder="1" applyAlignment="1">
      <alignment horizontal="center" vertical="center"/>
    </xf>
    <xf numFmtId="164" fontId="31" fillId="17" borderId="21" xfId="0" applyFont="1" applyFill="1" applyBorder="1" applyAlignment="1">
      <alignment horizontal="left" vertical="center"/>
    </xf>
    <xf numFmtId="165" fontId="31" fillId="17" borderId="20" xfId="0" applyNumberFormat="1" applyFont="1" applyFill="1" applyBorder="1" applyAlignment="1">
      <alignment horizontal="center" vertical="center"/>
    </xf>
    <xf numFmtId="164" fontId="32" fillId="17" borderId="17" xfId="0" applyFont="1" applyFill="1" applyBorder="1" applyAlignment="1">
      <alignment horizontal="center" vertical="center"/>
    </xf>
    <xf numFmtId="167" fontId="31" fillId="17" borderId="15" xfId="0" applyNumberFormat="1" applyFont="1" applyFill="1" applyBorder="1" applyAlignment="1">
      <alignment vertical="center"/>
    </xf>
    <xf numFmtId="167" fontId="32" fillId="0" borderId="14" xfId="0" applyNumberFormat="1" applyFont="1" applyFill="1" applyBorder="1" applyAlignment="1">
      <alignment vertical="center"/>
    </xf>
    <xf numFmtId="167" fontId="32" fillId="0" borderId="22" xfId="0" applyNumberFormat="1" applyFont="1" applyFill="1" applyBorder="1" applyAlignment="1">
      <alignment vertical="center"/>
    </xf>
    <xf numFmtId="167" fontId="31" fillId="17" borderId="23" xfId="0" applyNumberFormat="1" applyFont="1" applyFill="1" applyBorder="1" applyAlignment="1">
      <alignment vertical="center"/>
    </xf>
    <xf numFmtId="167" fontId="31" fillId="17" borderId="14" xfId="0" applyNumberFormat="1" applyFont="1" applyFill="1" applyBorder="1" applyAlignment="1">
      <alignment horizontal="center" vertical="center"/>
    </xf>
    <xf numFmtId="164" fontId="32" fillId="0" borderId="0" xfId="0" applyFont="1" applyAlignment="1">
      <alignment/>
    </xf>
    <xf numFmtId="164" fontId="29" fillId="17" borderId="24" xfId="0" applyFont="1" applyFill="1" applyBorder="1" applyAlignment="1">
      <alignment horizontal="center" vertical="center"/>
    </xf>
    <xf numFmtId="164" fontId="29" fillId="17" borderId="10" xfId="0" applyFont="1" applyFill="1" applyBorder="1" applyAlignment="1">
      <alignment horizontal="center" vertical="center"/>
    </xf>
    <xf numFmtId="164" fontId="29" fillId="17" borderId="25" xfId="0" applyFont="1" applyFill="1" applyBorder="1" applyAlignment="1">
      <alignment horizontal="center" vertical="center"/>
    </xf>
    <xf numFmtId="165" fontId="29" fillId="17" borderId="25" xfId="0" applyNumberFormat="1" applyFont="1" applyFill="1" applyBorder="1" applyAlignment="1">
      <alignment horizontal="right" vertical="center" indent="1"/>
    </xf>
    <xf numFmtId="165" fontId="29" fillId="0" borderId="10" xfId="0" applyNumberFormat="1" applyFont="1" applyFill="1" applyBorder="1" applyAlignment="1">
      <alignment horizontal="right" vertical="center" indent="1"/>
    </xf>
    <xf numFmtId="165" fontId="29" fillId="0" borderId="24" xfId="0" applyNumberFormat="1" applyFont="1" applyFill="1" applyBorder="1" applyAlignment="1">
      <alignment horizontal="right" vertical="center" indent="1"/>
    </xf>
    <xf numFmtId="165" fontId="29" fillId="17" borderId="26" xfId="0" applyNumberFormat="1" applyFont="1" applyFill="1" applyBorder="1" applyAlignment="1">
      <alignment horizontal="right" vertical="center" indent="1"/>
    </xf>
    <xf numFmtId="165" fontId="29" fillId="17" borderId="10" xfId="0" applyNumberFormat="1" applyFont="1" applyFill="1" applyBorder="1" applyAlignment="1">
      <alignment horizontal="right" vertical="center" indent="1"/>
    </xf>
    <xf numFmtId="164" fontId="33" fillId="17" borderId="27" xfId="0" applyFont="1" applyFill="1" applyBorder="1" applyAlignment="1">
      <alignment vertical="top" wrapText="1"/>
    </xf>
    <xf numFmtId="164" fontId="33" fillId="17" borderId="28" xfId="0" applyFont="1" applyFill="1" applyBorder="1" applyAlignment="1">
      <alignment vertical="top" wrapText="1"/>
    </xf>
    <xf numFmtId="164" fontId="33" fillId="17" borderId="29" xfId="0" applyFont="1" applyFill="1" applyBorder="1" applyAlignment="1">
      <alignment horizontal="center" vertical="center" wrapText="1"/>
    </xf>
    <xf numFmtId="168" fontId="33" fillId="17" borderId="29" xfId="0" applyNumberFormat="1" applyFont="1" applyFill="1" applyBorder="1" applyAlignment="1">
      <alignment horizontal="right" vertical="center" indent="1"/>
    </xf>
    <xf numFmtId="168" fontId="33" fillId="0" borderId="28" xfId="0" applyNumberFormat="1" applyFont="1" applyFill="1" applyBorder="1" applyAlignment="1">
      <alignment horizontal="right" vertical="center" indent="1"/>
    </xf>
    <xf numFmtId="168" fontId="33" fillId="0" borderId="12" xfId="0" applyNumberFormat="1" applyFont="1" applyFill="1" applyBorder="1" applyAlignment="1">
      <alignment horizontal="right" vertical="center" indent="1"/>
    </xf>
    <xf numFmtId="168" fontId="33" fillId="17" borderId="30" xfId="0" applyNumberFormat="1" applyFont="1" applyFill="1" applyBorder="1" applyAlignment="1">
      <alignment horizontal="right" vertical="center" indent="1"/>
    </xf>
    <xf numFmtId="168" fontId="33" fillId="17" borderId="28" xfId="0" applyNumberFormat="1" applyFont="1" applyFill="1" applyBorder="1" applyAlignment="1">
      <alignment horizontal="right" vertical="center" indent="1"/>
    </xf>
    <xf numFmtId="164" fontId="29" fillId="6" borderId="31" xfId="0" applyFont="1" applyFill="1" applyBorder="1" applyAlignment="1">
      <alignment vertical="top" wrapText="1"/>
    </xf>
    <xf numFmtId="164" fontId="29" fillId="6" borderId="11" xfId="0" applyFont="1" applyFill="1" applyBorder="1" applyAlignment="1">
      <alignment vertical="top" wrapText="1"/>
    </xf>
    <xf numFmtId="164" fontId="29" fillId="6" borderId="32" xfId="0" applyFont="1" applyFill="1" applyBorder="1" applyAlignment="1">
      <alignment horizontal="center" vertical="center" wrapText="1"/>
    </xf>
    <xf numFmtId="168" fontId="29" fillId="6" borderId="32" xfId="0" applyNumberFormat="1" applyFont="1" applyFill="1" applyBorder="1" applyAlignment="1">
      <alignment horizontal="right" vertical="center" indent="1"/>
    </xf>
    <xf numFmtId="168" fontId="29" fillId="0" borderId="11" xfId="0" applyNumberFormat="1" applyFont="1" applyFill="1" applyBorder="1" applyAlignment="1">
      <alignment horizontal="right" vertical="center" indent="1"/>
    </xf>
    <xf numFmtId="168" fontId="29" fillId="0" borderId="33" xfId="0" applyNumberFormat="1" applyFont="1" applyFill="1" applyBorder="1" applyAlignment="1">
      <alignment horizontal="right" vertical="center" indent="1"/>
    </xf>
    <xf numFmtId="168" fontId="33" fillId="6" borderId="30" xfId="0" applyNumberFormat="1" applyFont="1" applyFill="1" applyBorder="1" applyAlignment="1">
      <alignment horizontal="right" vertical="center" indent="1"/>
    </xf>
    <xf numFmtId="168" fontId="29" fillId="6" borderId="34" xfId="0" applyNumberFormat="1" applyFont="1" applyFill="1" applyBorder="1" applyAlignment="1">
      <alignment horizontal="right" vertical="center" indent="1"/>
    </xf>
    <xf numFmtId="164" fontId="29" fillId="5" borderId="31" xfId="0" applyFont="1" applyFill="1" applyBorder="1" applyAlignment="1">
      <alignment vertical="top" wrapText="1"/>
    </xf>
    <xf numFmtId="164" fontId="29" fillId="5" borderId="11" xfId="0" applyFont="1" applyFill="1" applyBorder="1" applyAlignment="1">
      <alignment vertical="top" wrapText="1"/>
    </xf>
    <xf numFmtId="164" fontId="29" fillId="5" borderId="32" xfId="0" applyFont="1" applyFill="1" applyBorder="1" applyAlignment="1">
      <alignment horizontal="center" vertical="center" wrapText="1"/>
    </xf>
    <xf numFmtId="168" fontId="29" fillId="5" borderId="32" xfId="0" applyNumberFormat="1" applyFont="1" applyFill="1" applyBorder="1" applyAlignment="1">
      <alignment horizontal="right" vertical="center" indent="1"/>
    </xf>
    <xf numFmtId="168" fontId="33" fillId="5" borderId="30" xfId="0" applyNumberFormat="1" applyFont="1" applyFill="1" applyBorder="1" applyAlignment="1">
      <alignment horizontal="right" vertical="center" indent="1"/>
    </xf>
    <xf numFmtId="168" fontId="29" fillId="5" borderId="11" xfId="0" applyNumberFormat="1" applyFont="1" applyFill="1" applyBorder="1" applyAlignment="1">
      <alignment horizontal="right" vertical="center" indent="1"/>
    </xf>
    <xf numFmtId="164" fontId="29" fillId="18" borderId="31" xfId="0" applyFont="1" applyFill="1" applyBorder="1" applyAlignment="1">
      <alignment vertical="top" wrapText="1"/>
    </xf>
    <xf numFmtId="164" fontId="29" fillId="18" borderId="11" xfId="0" applyFont="1" applyFill="1" applyBorder="1" applyAlignment="1">
      <alignment vertical="top" wrapText="1"/>
    </xf>
    <xf numFmtId="164" fontId="29" fillId="18" borderId="32" xfId="0" applyFont="1" applyFill="1" applyBorder="1" applyAlignment="1">
      <alignment horizontal="center" vertical="center" wrapText="1"/>
    </xf>
    <xf numFmtId="168" fontId="29" fillId="18" borderId="32" xfId="0" applyNumberFormat="1" applyFont="1" applyFill="1" applyBorder="1" applyAlignment="1">
      <alignment horizontal="right" vertical="center" indent="1"/>
    </xf>
    <xf numFmtId="168" fontId="33" fillId="18" borderId="30" xfId="0" applyNumberFormat="1" applyFont="1" applyFill="1" applyBorder="1" applyAlignment="1">
      <alignment horizontal="right" vertical="center" indent="1"/>
    </xf>
    <xf numFmtId="168" fontId="29" fillId="18" borderId="28" xfId="0" applyNumberFormat="1" applyFont="1" applyFill="1" applyBorder="1" applyAlignment="1">
      <alignment horizontal="right" vertical="center" indent="1"/>
    </xf>
    <xf numFmtId="164" fontId="29" fillId="15" borderId="30" xfId="0" applyFont="1" applyFill="1" applyBorder="1" applyAlignment="1">
      <alignment vertical="top" wrapText="1"/>
    </xf>
    <xf numFmtId="164" fontId="29" fillId="0" borderId="11" xfId="0" applyFont="1" applyFill="1" applyBorder="1" applyAlignment="1">
      <alignment vertical="top" wrapText="1"/>
    </xf>
    <xf numFmtId="164" fontId="29" fillId="15" borderId="11" xfId="0" applyFont="1" applyFill="1" applyBorder="1" applyAlignment="1">
      <alignment horizontal="center" vertical="center" wrapText="1"/>
    </xf>
    <xf numFmtId="168" fontId="29" fillId="0" borderId="32" xfId="0" applyNumberFormat="1" applyFont="1" applyFill="1" applyBorder="1" applyAlignment="1">
      <alignment horizontal="right" vertical="center" indent="1"/>
    </xf>
    <xf numFmtId="168" fontId="33" fillId="0" borderId="30" xfId="0" applyNumberFormat="1" applyFont="1" applyFill="1" applyBorder="1" applyAlignment="1">
      <alignment horizontal="right" vertical="center" indent="1"/>
    </xf>
    <xf numFmtId="168" fontId="29" fillId="0" borderId="28" xfId="0" applyNumberFormat="1" applyFont="1" applyFill="1" applyBorder="1" applyAlignment="1">
      <alignment horizontal="right" vertical="center" indent="1"/>
    </xf>
    <xf numFmtId="164" fontId="29" fillId="15" borderId="33" xfId="0" applyFont="1" applyFill="1" applyBorder="1" applyAlignment="1">
      <alignment vertical="top" wrapText="1"/>
    </xf>
    <xf numFmtId="164" fontId="29" fillId="15" borderId="32" xfId="0" applyFont="1" applyFill="1" applyBorder="1" applyAlignment="1">
      <alignment horizontal="center" vertical="center" wrapText="1"/>
    </xf>
    <xf numFmtId="164" fontId="29" fillId="18" borderId="33" xfId="0" applyFont="1" applyFill="1" applyBorder="1" applyAlignment="1">
      <alignment vertical="top" wrapText="1"/>
    </xf>
    <xf numFmtId="168" fontId="29" fillId="18" borderId="11" xfId="0" applyNumberFormat="1" applyFont="1" applyFill="1" applyBorder="1" applyAlignment="1">
      <alignment horizontal="right" vertical="center" indent="1"/>
    </xf>
    <xf numFmtId="168" fontId="29" fillId="6" borderId="11" xfId="0" applyNumberFormat="1" applyFont="1" applyFill="1" applyBorder="1" applyAlignment="1">
      <alignment horizontal="right" vertical="center" indent="1"/>
    </xf>
    <xf numFmtId="164" fontId="29" fillId="0" borderId="31" xfId="0" applyFont="1" applyFill="1" applyBorder="1" applyAlignment="1">
      <alignment vertical="top" wrapText="1"/>
    </xf>
    <xf numFmtId="164" fontId="29" fillId="0" borderId="32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15" borderId="31" xfId="0" applyFont="1" applyFill="1" applyBorder="1" applyAlignment="1">
      <alignment vertical="top" wrapText="1"/>
    </xf>
    <xf numFmtId="164" fontId="29" fillId="15" borderId="11" xfId="0" applyFont="1" applyFill="1" applyBorder="1" applyAlignment="1">
      <alignment vertical="top" wrapText="1"/>
    </xf>
    <xf numFmtId="168" fontId="29" fillId="0" borderId="32" xfId="0" applyNumberFormat="1" applyFont="1" applyBorder="1" applyAlignment="1">
      <alignment horizontal="right" vertical="center" indent="1"/>
    </xf>
    <xf numFmtId="168" fontId="33" fillId="0" borderId="30" xfId="0" applyNumberFormat="1" applyFont="1" applyBorder="1" applyAlignment="1">
      <alignment horizontal="right" vertical="center" indent="1"/>
    </xf>
    <xf numFmtId="168" fontId="29" fillId="0" borderId="11" xfId="0" applyNumberFormat="1" applyFont="1" applyBorder="1" applyAlignment="1">
      <alignment horizontal="right" vertical="center" indent="1"/>
    </xf>
    <xf numFmtId="169" fontId="29" fillId="0" borderId="0" xfId="0" applyNumberFormat="1" applyFont="1" applyAlignment="1">
      <alignment/>
    </xf>
    <xf numFmtId="168" fontId="29" fillId="6" borderId="32" xfId="0" applyNumberFormat="1" applyFont="1" applyFill="1" applyBorder="1" applyAlignment="1">
      <alignment horizontal="right" vertical="center" indent="1"/>
    </xf>
    <xf numFmtId="168" fontId="29" fillId="0" borderId="11" xfId="0" applyNumberFormat="1" applyFont="1" applyFill="1" applyBorder="1" applyAlignment="1">
      <alignment horizontal="right" vertical="center" indent="1"/>
    </xf>
    <xf numFmtId="168" fontId="29" fillId="0" borderId="33" xfId="0" applyNumberFormat="1" applyFont="1" applyFill="1" applyBorder="1" applyAlignment="1">
      <alignment horizontal="right" vertical="center" indent="1"/>
    </xf>
    <xf numFmtId="168" fontId="29" fillId="6" borderId="30" xfId="0" applyNumberFormat="1" applyFont="1" applyFill="1" applyBorder="1" applyAlignment="1">
      <alignment horizontal="right" vertical="center" indent="1"/>
    </xf>
    <xf numFmtId="168" fontId="29" fillId="6" borderId="11" xfId="0" applyNumberFormat="1" applyFont="1" applyFill="1" applyBorder="1" applyAlignment="1">
      <alignment horizontal="right" vertical="center" indent="1"/>
    </xf>
    <xf numFmtId="168" fontId="29" fillId="15" borderId="32" xfId="0" applyNumberFormat="1" applyFont="1" applyFill="1" applyBorder="1" applyAlignment="1">
      <alignment horizontal="right" vertical="center" indent="1"/>
    </xf>
    <xf numFmtId="168" fontId="29" fillId="15" borderId="11" xfId="0" applyNumberFormat="1" applyFont="1" applyFill="1" applyBorder="1" applyAlignment="1">
      <alignment horizontal="right" vertical="center" indent="1"/>
    </xf>
    <xf numFmtId="168" fontId="29" fillId="15" borderId="33" xfId="0" applyNumberFormat="1" applyFont="1" applyFill="1" applyBorder="1" applyAlignment="1">
      <alignment horizontal="right" vertical="center" indent="1"/>
    </xf>
    <xf numFmtId="168" fontId="33" fillId="15" borderId="30" xfId="0" applyNumberFormat="1" applyFont="1" applyFill="1" applyBorder="1" applyAlignment="1">
      <alignment horizontal="right" vertical="center" indent="1"/>
    </xf>
    <xf numFmtId="168" fontId="29" fillId="0" borderId="34" xfId="0" applyNumberFormat="1" applyFont="1" applyBorder="1" applyAlignment="1">
      <alignment horizontal="right" vertical="center" indent="1"/>
    </xf>
    <xf numFmtId="164" fontId="33" fillId="17" borderId="31" xfId="0" applyFont="1" applyFill="1" applyBorder="1" applyAlignment="1">
      <alignment vertical="top" wrapText="1"/>
    </xf>
    <xf numFmtId="164" fontId="33" fillId="17" borderId="11" xfId="0" applyFont="1" applyFill="1" applyBorder="1" applyAlignment="1">
      <alignment vertical="top" wrapText="1"/>
    </xf>
    <xf numFmtId="164" fontId="33" fillId="17" borderId="32" xfId="0" applyFont="1" applyFill="1" applyBorder="1" applyAlignment="1">
      <alignment horizontal="center" vertical="center" wrapText="1"/>
    </xf>
    <xf numFmtId="168" fontId="33" fillId="17" borderId="32" xfId="0" applyNumberFormat="1" applyFont="1" applyFill="1" applyBorder="1" applyAlignment="1">
      <alignment horizontal="right" vertical="center" indent="1"/>
    </xf>
    <xf numFmtId="168" fontId="33" fillId="17" borderId="11" xfId="0" applyNumberFormat="1" applyFont="1" applyFill="1" applyBorder="1" applyAlignment="1">
      <alignment horizontal="right" vertical="center" indent="1"/>
    </xf>
    <xf numFmtId="168" fontId="29" fillId="5" borderId="30" xfId="0" applyNumberFormat="1" applyFont="1" applyFill="1" applyBorder="1" applyAlignment="1">
      <alignment horizontal="right" vertical="center" indent="1"/>
    </xf>
    <xf numFmtId="168" fontId="29" fillId="0" borderId="30" xfId="0" applyNumberFormat="1" applyFont="1" applyBorder="1" applyAlignment="1">
      <alignment horizontal="right" vertical="center" indent="1"/>
    </xf>
    <xf numFmtId="164" fontId="28" fillId="0" borderId="0" xfId="0" applyFont="1" applyFill="1" applyAlignment="1">
      <alignment/>
    </xf>
    <xf numFmtId="168" fontId="29" fillId="5" borderId="35" xfId="0" applyNumberFormat="1" applyFont="1" applyFill="1" applyBorder="1" applyAlignment="1">
      <alignment horizontal="right" vertical="center" indent="1"/>
    </xf>
    <xf numFmtId="168" fontId="29" fillId="0" borderId="34" xfId="0" applyNumberFormat="1" applyFont="1" applyFill="1" applyBorder="1" applyAlignment="1">
      <alignment horizontal="right" vertical="center" indent="1"/>
    </xf>
    <xf numFmtId="168" fontId="29" fillId="0" borderId="36" xfId="0" applyNumberFormat="1" applyFont="1" applyFill="1" applyBorder="1" applyAlignment="1">
      <alignment horizontal="right" vertical="center" indent="1"/>
    </xf>
    <xf numFmtId="164" fontId="1" fillId="0" borderId="11" xfId="55" applyFont="1" applyBorder="1" applyAlignment="1">
      <alignment horizontal="left" wrapText="1"/>
      <protection/>
    </xf>
    <xf numFmtId="168" fontId="29" fillId="0" borderId="35" xfId="0" applyNumberFormat="1" applyFont="1" applyBorder="1" applyAlignment="1">
      <alignment horizontal="right" vertical="center" indent="1"/>
    </xf>
    <xf numFmtId="168" fontId="29" fillId="0" borderId="35" xfId="0" applyNumberFormat="1" applyFont="1" applyFill="1" applyBorder="1" applyAlignment="1">
      <alignment horizontal="right" vertical="center" indent="1"/>
    </xf>
    <xf numFmtId="168" fontId="29" fillId="0" borderId="37" xfId="0" applyNumberFormat="1" applyFont="1" applyBorder="1" applyAlignment="1">
      <alignment horizontal="right" vertical="center" indent="1"/>
    </xf>
    <xf numFmtId="168" fontId="29" fillId="0" borderId="38" xfId="0" applyNumberFormat="1" applyFont="1" applyBorder="1" applyAlignment="1">
      <alignment horizontal="right" vertical="center" indent="1"/>
    </xf>
    <xf numFmtId="164" fontId="0" fillId="0" borderId="0" xfId="0" applyFill="1" applyAlignment="1">
      <alignment/>
    </xf>
    <xf numFmtId="164" fontId="29" fillId="15" borderId="39" xfId="0" applyFont="1" applyFill="1" applyBorder="1" applyAlignment="1">
      <alignment vertical="top" wrapText="1"/>
    </xf>
    <xf numFmtId="164" fontId="29" fillId="15" borderId="34" xfId="0" applyFont="1" applyFill="1" applyBorder="1" applyAlignment="1">
      <alignment vertical="top" wrapText="1"/>
    </xf>
    <xf numFmtId="164" fontId="29" fillId="15" borderId="35" xfId="0" applyFont="1" applyFill="1" applyBorder="1" applyAlignment="1">
      <alignment horizontal="center" vertical="center" wrapText="1"/>
    </xf>
    <xf numFmtId="164" fontId="29" fillId="0" borderId="34" xfId="0" applyFont="1" applyFill="1" applyBorder="1" applyAlignment="1">
      <alignment vertical="top" wrapText="1"/>
    </xf>
    <xf numFmtId="164" fontId="29" fillId="0" borderId="35" xfId="0" applyFont="1" applyFill="1" applyBorder="1" applyAlignment="1">
      <alignment horizontal="center" vertical="center" wrapText="1"/>
    </xf>
    <xf numFmtId="164" fontId="33" fillId="17" borderId="40" xfId="0" applyFont="1" applyFill="1" applyBorder="1" applyAlignment="1">
      <alignment vertical="center" wrapText="1"/>
    </xf>
    <xf numFmtId="164" fontId="33" fillId="17" borderId="13" xfId="0" applyFont="1" applyFill="1" applyBorder="1" applyAlignment="1">
      <alignment vertical="center" wrapText="1"/>
    </xf>
    <xf numFmtId="164" fontId="33" fillId="17" borderId="41" xfId="0" applyFont="1" applyFill="1" applyBorder="1" applyAlignment="1">
      <alignment horizontal="center" vertical="center" wrapText="1"/>
    </xf>
    <xf numFmtId="168" fontId="33" fillId="17" borderId="41" xfId="0" applyNumberFormat="1" applyFont="1" applyFill="1" applyBorder="1" applyAlignment="1">
      <alignment horizontal="right" vertical="center" wrapText="1" indent="1"/>
    </xf>
    <xf numFmtId="168" fontId="29" fillId="0" borderId="13" xfId="0" applyNumberFormat="1" applyFont="1" applyFill="1" applyBorder="1" applyAlignment="1">
      <alignment horizontal="right" vertical="center" wrapText="1" indent="1"/>
    </xf>
    <xf numFmtId="168" fontId="29" fillId="0" borderId="42" xfId="0" applyNumberFormat="1" applyFont="1" applyFill="1" applyBorder="1" applyAlignment="1">
      <alignment horizontal="right" vertical="center" wrapText="1" indent="1"/>
    </xf>
    <xf numFmtId="168" fontId="33" fillId="17" borderId="43" xfId="0" applyNumberFormat="1" applyFont="1" applyFill="1" applyBorder="1" applyAlignment="1">
      <alignment horizontal="right" vertical="center" wrapText="1" indent="1"/>
    </xf>
    <xf numFmtId="168" fontId="33" fillId="17" borderId="13" xfId="0" applyNumberFormat="1" applyFont="1" applyFill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9" fillId="0" borderId="0" xfId="0" applyFont="1" applyFill="1" applyAlignment="1">
      <alignment/>
    </xf>
    <xf numFmtId="164" fontId="33" fillId="0" borderId="0" xfId="0" applyFont="1" applyAlignment="1">
      <alignment/>
    </xf>
    <xf numFmtId="164" fontId="33" fillId="0" borderId="0" xfId="0" applyFont="1" applyBorder="1" applyAlignment="1">
      <alignment/>
    </xf>
    <xf numFmtId="164" fontId="29" fillId="0" borderId="0" xfId="0" applyFont="1" applyAlignment="1">
      <alignment horizontal="left"/>
    </xf>
    <xf numFmtId="170" fontId="29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165" fontId="32" fillId="0" borderId="0" xfId="0" applyNumberFormat="1" applyFont="1" applyBorder="1" applyAlignment="1">
      <alignment horizontal="center"/>
    </xf>
    <xf numFmtId="164" fontId="29" fillId="0" borderId="0" xfId="0" applyFont="1" applyBorder="1" applyAlignment="1">
      <alignment horizontal="left"/>
    </xf>
    <xf numFmtId="164" fontId="29" fillId="0" borderId="0" xfId="0" applyFont="1" applyBorder="1" applyAlignment="1">
      <alignment/>
    </xf>
    <xf numFmtId="170" fontId="29" fillId="0" borderId="0" xfId="0" applyNumberFormat="1" applyFont="1" applyBorder="1" applyAlignment="1">
      <alignment/>
    </xf>
    <xf numFmtId="164" fontId="35" fillId="0" borderId="0" xfId="0" applyFont="1" applyBorder="1" applyAlignment="1">
      <alignment/>
    </xf>
    <xf numFmtId="165" fontId="29" fillId="0" borderId="0" xfId="0" applyNumberFormat="1" applyFont="1" applyBorder="1" applyAlignment="1">
      <alignment/>
    </xf>
    <xf numFmtId="164" fontId="29" fillId="0" borderId="0" xfId="0" applyFont="1" applyBorder="1" applyAlignment="1">
      <alignment/>
    </xf>
    <xf numFmtId="164" fontId="29" fillId="0" borderId="44" xfId="0" applyFont="1" applyBorder="1" applyAlignment="1">
      <alignment horizontal="center" vertical="center" wrapText="1"/>
    </xf>
    <xf numFmtId="164" fontId="29" fillId="0" borderId="45" xfId="0" applyFont="1" applyBorder="1" applyAlignment="1">
      <alignment horizontal="center"/>
    </xf>
    <xf numFmtId="164" fontId="29" fillId="0" borderId="46" xfId="0" applyFont="1" applyBorder="1" applyAlignment="1">
      <alignment horizontal="center"/>
    </xf>
    <xf numFmtId="165" fontId="29" fillId="0" borderId="46" xfId="0" applyNumberFormat="1" applyFont="1" applyBorder="1" applyAlignment="1">
      <alignment horizontal="center" vertical="center"/>
    </xf>
    <xf numFmtId="165" fontId="29" fillId="0" borderId="22" xfId="0" applyNumberFormat="1" applyFont="1" applyBorder="1" applyAlignment="1">
      <alignment horizontal="center" vertical="top"/>
    </xf>
    <xf numFmtId="165" fontId="29" fillId="0" borderId="47" xfId="0" applyNumberFormat="1" applyFont="1" applyBorder="1" applyAlignment="1">
      <alignment horizontal="left" vertical="center"/>
    </xf>
    <xf numFmtId="165" fontId="29" fillId="0" borderId="15" xfId="0" applyNumberFormat="1" applyFont="1" applyBorder="1" applyAlignment="1">
      <alignment horizontal="center" vertical="center"/>
    </xf>
    <xf numFmtId="164" fontId="29" fillId="0" borderId="48" xfId="0" applyFont="1" applyBorder="1" applyAlignment="1">
      <alignment horizontal="center"/>
    </xf>
    <xf numFmtId="164" fontId="29" fillId="0" borderId="49" xfId="0" applyFont="1" applyBorder="1" applyAlignment="1">
      <alignment horizontal="center"/>
    </xf>
    <xf numFmtId="165" fontId="29" fillId="0" borderId="49" xfId="0" applyNumberFormat="1" applyFont="1" applyBorder="1" applyAlignment="1">
      <alignment horizontal="center" vertical="center"/>
    </xf>
    <xf numFmtId="165" fontId="29" fillId="0" borderId="50" xfId="0" applyNumberFormat="1" applyFont="1" applyBorder="1" applyAlignment="1">
      <alignment horizontal="left" vertical="center"/>
    </xf>
    <xf numFmtId="165" fontId="29" fillId="0" borderId="19" xfId="0" applyNumberFormat="1" applyFont="1" applyBorder="1" applyAlignment="1">
      <alignment horizontal="center" vertical="center"/>
    </xf>
    <xf numFmtId="165" fontId="29" fillId="0" borderId="36" xfId="0" applyNumberFormat="1" applyFont="1" applyBorder="1" applyAlignment="1">
      <alignment horizontal="center" vertical="center"/>
    </xf>
    <xf numFmtId="165" fontId="29" fillId="0" borderId="39" xfId="0" applyNumberFormat="1" applyFont="1" applyBorder="1" applyAlignment="1">
      <alignment horizontal="center"/>
    </xf>
    <xf numFmtId="165" fontId="29" fillId="0" borderId="39" xfId="0" applyNumberFormat="1" applyFont="1" applyBorder="1" applyAlignment="1">
      <alignment horizontal="center" vertical="center"/>
    </xf>
    <xf numFmtId="165" fontId="29" fillId="0" borderId="51" xfId="0" applyNumberFormat="1" applyFont="1" applyBorder="1" applyAlignment="1">
      <alignment horizontal="center" vertical="center"/>
    </xf>
    <xf numFmtId="164" fontId="29" fillId="0" borderId="48" xfId="0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center" vertical="center"/>
    </xf>
    <xf numFmtId="165" fontId="29" fillId="0" borderId="50" xfId="0" applyNumberFormat="1" applyFont="1" applyBorder="1" applyAlignment="1">
      <alignment horizontal="center" vertical="center"/>
    </xf>
    <xf numFmtId="165" fontId="29" fillId="0" borderId="52" xfId="0" applyNumberFormat="1" applyFont="1" applyBorder="1" applyAlignment="1">
      <alignment horizontal="center" vertical="center"/>
    </xf>
    <xf numFmtId="164" fontId="29" fillId="0" borderId="53" xfId="0" applyFont="1" applyBorder="1" applyAlignment="1">
      <alignment vertical="center" wrapText="1"/>
    </xf>
    <xf numFmtId="164" fontId="29" fillId="0" borderId="54" xfId="0" applyFont="1" applyFill="1" applyBorder="1" applyAlignment="1">
      <alignment horizontal="center"/>
    </xf>
    <xf numFmtId="165" fontId="29" fillId="0" borderId="54" xfId="0" applyNumberFormat="1" applyFont="1" applyBorder="1" applyAlignment="1">
      <alignment horizontal="center" vertical="center"/>
    </xf>
    <xf numFmtId="170" fontId="29" fillId="0" borderId="54" xfId="0" applyNumberFormat="1" applyFont="1" applyBorder="1" applyAlignment="1">
      <alignment horizontal="center" vertical="center"/>
    </xf>
    <xf numFmtId="165" fontId="29" fillId="0" borderId="55" xfId="0" applyNumberFormat="1" applyFont="1" applyBorder="1" applyAlignment="1">
      <alignment horizontal="center" vertical="center"/>
    </xf>
    <xf numFmtId="165" fontId="29" fillId="0" borderId="21" xfId="0" applyNumberFormat="1" applyFont="1" applyBorder="1" applyAlignment="1">
      <alignment horizontal="center" vertical="center"/>
    </xf>
    <xf numFmtId="165" fontId="29" fillId="0" borderId="56" xfId="0" applyNumberFormat="1" applyFont="1" applyBorder="1" applyAlignment="1">
      <alignment horizontal="center" vertical="center"/>
    </xf>
    <xf numFmtId="164" fontId="30" fillId="0" borderId="57" xfId="0" applyFont="1" applyBorder="1" applyAlignment="1">
      <alignment horizontal="center" vertical="center"/>
    </xf>
    <xf numFmtId="164" fontId="30" fillId="0" borderId="53" xfId="0" applyFont="1" applyBorder="1" applyAlignment="1">
      <alignment horizontal="center" vertical="center"/>
    </xf>
    <xf numFmtId="165" fontId="30" fillId="0" borderId="53" xfId="0" applyNumberFormat="1" applyFont="1" applyBorder="1" applyAlignment="1">
      <alignment horizontal="center" vertical="center"/>
    </xf>
    <xf numFmtId="165" fontId="30" fillId="0" borderId="56" xfId="0" applyNumberFormat="1" applyFont="1" applyBorder="1" applyAlignment="1">
      <alignment horizontal="center" vertical="center"/>
    </xf>
    <xf numFmtId="164" fontId="29" fillId="0" borderId="0" xfId="0" applyFont="1" applyAlignment="1">
      <alignment vertical="center" wrapText="1"/>
    </xf>
    <xf numFmtId="164" fontId="33" fillId="17" borderId="58" xfId="0" applyFont="1" applyFill="1" applyBorder="1" applyAlignment="1">
      <alignment horizontal="left" vertical="center" wrapText="1"/>
    </xf>
    <xf numFmtId="165" fontId="33" fillId="17" borderId="59" xfId="0" applyNumberFormat="1" applyFont="1" applyFill="1" applyBorder="1" applyAlignment="1">
      <alignment horizontal="center" vertical="center" wrapText="1"/>
    </xf>
    <xf numFmtId="165" fontId="29" fillId="17" borderId="59" xfId="0" applyNumberFormat="1" applyFont="1" applyFill="1" applyBorder="1" applyAlignment="1">
      <alignment horizontal="center" vertical="center" wrapText="1"/>
    </xf>
    <xf numFmtId="168" fontId="29" fillId="17" borderId="59" xfId="0" applyNumberFormat="1" applyFont="1" applyFill="1" applyBorder="1" applyAlignment="1">
      <alignment horizontal="center" vertical="center" wrapText="1"/>
    </xf>
    <xf numFmtId="168" fontId="36" fillId="17" borderId="59" xfId="0" applyNumberFormat="1" applyFont="1" applyFill="1" applyBorder="1" applyAlignment="1">
      <alignment horizontal="center" vertical="center" wrapText="1"/>
    </xf>
    <xf numFmtId="168" fontId="36" fillId="17" borderId="60" xfId="0" applyNumberFormat="1" applyFont="1" applyFill="1" applyBorder="1" applyAlignment="1">
      <alignment horizontal="center" vertical="center" wrapText="1"/>
    </xf>
    <xf numFmtId="164" fontId="29" fillId="0" borderId="58" xfId="0" applyFont="1" applyBorder="1" applyAlignment="1">
      <alignment horizontal="left" vertical="center" wrapText="1"/>
    </xf>
    <xf numFmtId="165" fontId="29" fillId="0" borderId="59" xfId="0" applyNumberFormat="1" applyFont="1" applyBorder="1" applyAlignment="1">
      <alignment horizontal="center" wrapText="1"/>
    </xf>
    <xf numFmtId="165" fontId="29" fillId="0" borderId="59" xfId="0" applyNumberFormat="1" applyFont="1" applyBorder="1" applyAlignment="1">
      <alignment horizontal="center" vertical="center" wrapText="1"/>
    </xf>
    <xf numFmtId="168" fontId="29" fillId="0" borderId="59" xfId="0" applyNumberFormat="1" applyFont="1" applyBorder="1" applyAlignment="1">
      <alignment horizontal="center" vertical="center" wrapText="1"/>
    </xf>
    <xf numFmtId="168" fontId="29" fillId="0" borderId="59" xfId="0" applyNumberFormat="1" applyFont="1" applyBorder="1" applyAlignment="1">
      <alignment horizontal="center" vertical="center"/>
    </xf>
    <xf numFmtId="168" fontId="37" fillId="0" borderId="59" xfId="0" applyNumberFormat="1" applyFont="1" applyBorder="1" applyAlignment="1">
      <alignment horizontal="center" vertical="center"/>
    </xf>
    <xf numFmtId="168" fontId="38" fillId="0" borderId="60" xfId="0" applyNumberFormat="1" applyFont="1" applyBorder="1" applyAlignment="1">
      <alignment horizontal="center" vertical="center"/>
    </xf>
    <xf numFmtId="164" fontId="33" fillId="8" borderId="57" xfId="0" applyFont="1" applyFill="1" applyBorder="1" applyAlignment="1">
      <alignment horizontal="left" vertical="center" wrapText="1"/>
    </xf>
    <xf numFmtId="165" fontId="29" fillId="8" borderId="53" xfId="0" applyNumberFormat="1" applyFont="1" applyFill="1" applyBorder="1" applyAlignment="1">
      <alignment horizontal="center" wrapText="1"/>
    </xf>
    <xf numFmtId="165" fontId="33" fillId="8" borderId="53" xfId="0" applyNumberFormat="1" applyFont="1" applyFill="1" applyBorder="1" applyAlignment="1">
      <alignment horizontal="center" vertical="center" wrapText="1"/>
    </xf>
    <xf numFmtId="168" fontId="33" fillId="8" borderId="53" xfId="0" applyNumberFormat="1" applyFont="1" applyFill="1" applyBorder="1" applyAlignment="1">
      <alignment horizontal="center" vertical="center"/>
    </xf>
    <xf numFmtId="168" fontId="36" fillId="8" borderId="53" xfId="0" applyNumberFormat="1" applyFont="1" applyFill="1" applyBorder="1" applyAlignment="1">
      <alignment horizontal="center" vertical="center"/>
    </xf>
    <xf numFmtId="168" fontId="29" fillId="8" borderId="53" xfId="0" applyNumberFormat="1" applyFont="1" applyFill="1" applyBorder="1" applyAlignment="1">
      <alignment horizontal="center" vertical="center"/>
    </xf>
    <xf numFmtId="168" fontId="36" fillId="8" borderId="56" xfId="0" applyNumberFormat="1" applyFont="1" applyFill="1" applyBorder="1" applyAlignment="1">
      <alignment horizontal="center" vertical="center"/>
    </xf>
    <xf numFmtId="164" fontId="29" fillId="5" borderId="61" xfId="0" applyFont="1" applyFill="1" applyBorder="1" applyAlignment="1">
      <alignment horizontal="left" vertical="center" wrapText="1"/>
    </xf>
    <xf numFmtId="165" fontId="29" fillId="5" borderId="62" xfId="0" applyNumberFormat="1" applyFont="1" applyFill="1" applyBorder="1" applyAlignment="1">
      <alignment horizontal="center"/>
    </xf>
    <xf numFmtId="165" fontId="29" fillId="5" borderId="62" xfId="0" applyNumberFormat="1" applyFont="1" applyFill="1" applyBorder="1" applyAlignment="1">
      <alignment horizontal="center" vertical="center" wrapText="1"/>
    </xf>
    <xf numFmtId="168" fontId="29" fillId="5" borderId="62" xfId="0" applyNumberFormat="1" applyFont="1" applyFill="1" applyBorder="1" applyAlignment="1">
      <alignment horizontal="center" vertical="center"/>
    </xf>
    <xf numFmtId="168" fontId="38" fillId="5" borderId="63" xfId="0" applyNumberFormat="1" applyFont="1" applyFill="1" applyBorder="1" applyAlignment="1">
      <alignment horizontal="center" vertical="center"/>
    </xf>
    <xf numFmtId="164" fontId="29" fillId="5" borderId="64" xfId="0" applyFont="1" applyFill="1" applyBorder="1" applyAlignment="1">
      <alignment horizontal="left" vertical="center" wrapText="1"/>
    </xf>
    <xf numFmtId="165" fontId="29" fillId="5" borderId="65" xfId="0" applyNumberFormat="1" applyFont="1" applyFill="1" applyBorder="1" applyAlignment="1">
      <alignment horizontal="center"/>
    </xf>
    <xf numFmtId="165" fontId="29" fillId="5" borderId="65" xfId="0" applyNumberFormat="1" applyFont="1" applyFill="1" applyBorder="1" applyAlignment="1">
      <alignment horizontal="center" vertical="center" wrapText="1"/>
    </xf>
    <xf numFmtId="168" fontId="29" fillId="5" borderId="65" xfId="0" applyNumberFormat="1" applyFont="1" applyFill="1" applyBorder="1" applyAlignment="1">
      <alignment horizontal="center" vertical="center"/>
    </xf>
    <xf numFmtId="168" fontId="38" fillId="5" borderId="66" xfId="0" applyNumberFormat="1" applyFont="1" applyFill="1" applyBorder="1" applyAlignment="1">
      <alignment horizontal="center" vertical="center"/>
    </xf>
    <xf numFmtId="164" fontId="33" fillId="2" borderId="67" xfId="0" applyFont="1" applyFill="1" applyBorder="1" applyAlignment="1">
      <alignment horizontal="left" vertical="center" wrapText="1"/>
    </xf>
    <xf numFmtId="165" fontId="33" fillId="2" borderId="45" xfId="0" applyNumberFormat="1" applyFont="1" applyFill="1" applyBorder="1" applyAlignment="1">
      <alignment horizontal="center" wrapText="1"/>
    </xf>
    <xf numFmtId="165" fontId="33" fillId="2" borderId="68" xfId="0" applyNumberFormat="1" applyFont="1" applyFill="1" applyBorder="1" applyAlignment="1">
      <alignment horizontal="center" vertical="center" wrapText="1"/>
    </xf>
    <xf numFmtId="168" fontId="33" fillId="2" borderId="45" xfId="0" applyNumberFormat="1" applyFont="1" applyFill="1" applyBorder="1" applyAlignment="1">
      <alignment horizontal="center" vertical="center" wrapText="1"/>
    </xf>
    <xf numFmtId="168" fontId="38" fillId="2" borderId="45" xfId="0" applyNumberFormat="1" applyFont="1" applyFill="1" applyBorder="1" applyAlignment="1">
      <alignment horizontal="center" vertical="center"/>
    </xf>
    <xf numFmtId="168" fontId="33" fillId="2" borderId="45" xfId="0" applyNumberFormat="1" applyFont="1" applyFill="1" applyBorder="1" applyAlignment="1">
      <alignment horizontal="center" vertical="center"/>
    </xf>
    <xf numFmtId="168" fontId="38" fillId="2" borderId="69" xfId="0" applyNumberFormat="1" applyFont="1" applyFill="1" applyBorder="1" applyAlignment="1">
      <alignment horizontal="center" vertical="center"/>
    </xf>
    <xf numFmtId="164" fontId="29" fillId="0" borderId="64" xfId="0" applyFont="1" applyFill="1" applyBorder="1" applyAlignment="1">
      <alignment horizontal="left" vertical="center" wrapText="1"/>
    </xf>
    <xf numFmtId="165" fontId="29" fillId="0" borderId="65" xfId="0" applyNumberFormat="1" applyFont="1" applyFill="1" applyBorder="1" applyAlignment="1">
      <alignment horizontal="center"/>
    </xf>
    <xf numFmtId="165" fontId="29" fillId="4" borderId="65" xfId="0" applyNumberFormat="1" applyFont="1" applyFill="1" applyBorder="1" applyAlignment="1">
      <alignment horizontal="center" vertical="center" wrapText="1"/>
    </xf>
    <xf numFmtId="168" fontId="29" fillId="0" borderId="65" xfId="0" applyNumberFormat="1" applyFont="1" applyFill="1" applyBorder="1" applyAlignment="1">
      <alignment horizontal="center" vertical="center"/>
    </xf>
    <xf numFmtId="168" fontId="29" fillId="4" borderId="65" xfId="0" applyNumberFormat="1" applyFont="1" applyFill="1" applyBorder="1" applyAlignment="1">
      <alignment horizontal="center" vertical="center"/>
    </xf>
    <xf numFmtId="168" fontId="38" fillId="0" borderId="66" xfId="0" applyNumberFormat="1" applyFont="1" applyFill="1" applyBorder="1" applyAlignment="1">
      <alignment horizontal="center" vertical="center"/>
    </xf>
    <xf numFmtId="164" fontId="29" fillId="0" borderId="70" xfId="0" applyFont="1" applyFill="1" applyBorder="1" applyAlignment="1">
      <alignment horizontal="left" vertical="center" wrapText="1"/>
    </xf>
    <xf numFmtId="165" fontId="29" fillId="0" borderId="71" xfId="0" applyNumberFormat="1" applyFont="1" applyFill="1" applyBorder="1" applyAlignment="1">
      <alignment horizontal="center"/>
    </xf>
    <xf numFmtId="165" fontId="29" fillId="4" borderId="71" xfId="0" applyNumberFormat="1" applyFont="1" applyFill="1" applyBorder="1" applyAlignment="1">
      <alignment horizontal="center" vertical="center" wrapText="1"/>
    </xf>
    <xf numFmtId="168" fontId="29" fillId="0" borderId="71" xfId="0" applyNumberFormat="1" applyFont="1" applyFill="1" applyBorder="1" applyAlignment="1">
      <alignment horizontal="center" vertical="center"/>
    </xf>
    <xf numFmtId="168" fontId="29" fillId="4" borderId="71" xfId="0" applyNumberFormat="1" applyFont="1" applyFill="1" applyBorder="1" applyAlignment="1">
      <alignment horizontal="center" vertical="center"/>
    </xf>
    <xf numFmtId="168" fontId="38" fillId="0" borderId="72" xfId="0" applyNumberFormat="1" applyFont="1" applyFill="1" applyBorder="1" applyAlignment="1">
      <alignment horizontal="center" vertical="center"/>
    </xf>
    <xf numFmtId="164" fontId="33" fillId="2" borderId="73" xfId="0" applyFont="1" applyFill="1" applyBorder="1" applyAlignment="1">
      <alignment horizontal="left" vertical="center" wrapText="1"/>
    </xf>
    <xf numFmtId="165" fontId="33" fillId="2" borderId="68" xfId="0" applyNumberFormat="1" applyFont="1" applyFill="1" applyBorder="1" applyAlignment="1">
      <alignment horizontal="center" wrapText="1"/>
    </xf>
    <xf numFmtId="168" fontId="33" fillId="2" borderId="68" xfId="0" applyNumberFormat="1" applyFont="1" applyFill="1" applyBorder="1" applyAlignment="1">
      <alignment horizontal="center" vertical="center" wrapText="1"/>
    </xf>
    <xf numFmtId="168" fontId="38" fillId="2" borderId="68" xfId="0" applyNumberFormat="1" applyFont="1" applyFill="1" applyBorder="1" applyAlignment="1">
      <alignment horizontal="center" vertical="center"/>
    </xf>
    <xf numFmtId="168" fontId="33" fillId="2" borderId="68" xfId="0" applyNumberFormat="1" applyFont="1" applyFill="1" applyBorder="1" applyAlignment="1">
      <alignment horizontal="center" vertical="center"/>
    </xf>
    <xf numFmtId="168" fontId="38" fillId="2" borderId="74" xfId="0" applyNumberFormat="1" applyFont="1" applyFill="1" applyBorder="1" applyAlignment="1">
      <alignment horizontal="center" vertical="center"/>
    </xf>
    <xf numFmtId="164" fontId="29" fillId="0" borderId="64" xfId="0" applyFont="1" applyBorder="1" applyAlignment="1">
      <alignment horizontal="left" vertical="center" wrapText="1"/>
    </xf>
    <xf numFmtId="165" fontId="29" fillId="0" borderId="65" xfId="0" applyNumberFormat="1" applyFont="1" applyBorder="1" applyAlignment="1">
      <alignment horizontal="center"/>
    </xf>
    <xf numFmtId="165" fontId="29" fillId="0" borderId="65" xfId="0" applyNumberFormat="1" applyFont="1" applyBorder="1" applyAlignment="1">
      <alignment horizontal="center" vertical="center" wrapText="1"/>
    </xf>
    <xf numFmtId="168" fontId="29" fillId="0" borderId="65" xfId="0" applyNumberFormat="1" applyFont="1" applyBorder="1" applyAlignment="1">
      <alignment horizontal="center" vertical="center"/>
    </xf>
    <xf numFmtId="168" fontId="38" fillId="0" borderId="66" xfId="0" applyNumberFormat="1" applyFont="1" applyBorder="1" applyAlignment="1">
      <alignment horizontal="center" vertical="center"/>
    </xf>
    <xf numFmtId="164" fontId="33" fillId="5" borderId="64" xfId="0" applyFont="1" applyFill="1" applyBorder="1" applyAlignment="1">
      <alignment horizontal="left" vertical="center" wrapText="1"/>
    </xf>
    <xf numFmtId="165" fontId="33" fillId="5" borderId="65" xfId="0" applyNumberFormat="1" applyFont="1" applyFill="1" applyBorder="1" applyAlignment="1">
      <alignment horizontal="center" vertical="center" wrapText="1"/>
    </xf>
    <xf numFmtId="168" fontId="33" fillId="5" borderId="65" xfId="0" applyNumberFormat="1" applyFont="1" applyFill="1" applyBorder="1" applyAlignment="1">
      <alignment horizontal="center" vertical="center"/>
    </xf>
    <xf numFmtId="168" fontId="29" fillId="0" borderId="31" xfId="0" applyNumberFormat="1" applyFont="1" applyBorder="1" applyAlignment="1">
      <alignment horizontal="center" vertical="center"/>
    </xf>
    <xf numFmtId="168" fontId="29" fillId="4" borderId="75" xfId="0" applyNumberFormat="1" applyFont="1" applyFill="1" applyBorder="1" applyAlignment="1">
      <alignment horizontal="center" vertical="center"/>
    </xf>
    <xf numFmtId="168" fontId="29" fillId="4" borderId="12" xfId="0" applyNumberFormat="1" applyFont="1" applyFill="1" applyBorder="1" applyAlignment="1">
      <alignment horizontal="center" vertical="center"/>
    </xf>
    <xf numFmtId="168" fontId="29" fillId="0" borderId="65" xfId="0" applyNumberFormat="1" applyFont="1" applyFill="1" applyBorder="1" applyAlignment="1">
      <alignment vertical="center" wrapText="1"/>
    </xf>
    <xf numFmtId="168" fontId="39" fillId="4" borderId="65" xfId="0" applyNumberFormat="1" applyFont="1" applyFill="1" applyBorder="1" applyAlignment="1">
      <alignment horizontal="center" vertical="center"/>
    </xf>
    <xf numFmtId="165" fontId="33" fillId="5" borderId="65" xfId="0" applyNumberFormat="1" applyFont="1" applyFill="1" applyBorder="1" applyAlignment="1">
      <alignment horizontal="left" vertical="center" wrapText="1"/>
    </xf>
    <xf numFmtId="165" fontId="33" fillId="5" borderId="65" xfId="0" applyNumberFormat="1" applyFont="1" applyFill="1" applyBorder="1" applyAlignment="1">
      <alignment horizontal="center"/>
    </xf>
    <xf numFmtId="164" fontId="29" fillId="0" borderId="61" xfId="0" applyFont="1" applyBorder="1" applyAlignment="1">
      <alignment horizontal="left" vertical="center" wrapText="1"/>
    </xf>
    <xf numFmtId="165" fontId="29" fillId="0" borderId="62" xfId="0" applyNumberFormat="1" applyFont="1" applyBorder="1" applyAlignment="1">
      <alignment horizontal="center" wrapText="1"/>
    </xf>
    <xf numFmtId="165" fontId="29" fillId="0" borderId="62" xfId="0" applyNumberFormat="1" applyFont="1" applyBorder="1" applyAlignment="1">
      <alignment horizontal="center" vertical="center" wrapText="1"/>
    </xf>
    <xf numFmtId="168" fontId="29" fillId="0" borderId="62" xfId="0" applyNumberFormat="1" applyFont="1" applyBorder="1" applyAlignment="1">
      <alignment horizontal="center" vertical="center" wrapText="1"/>
    </xf>
    <xf numFmtId="168" fontId="29" fillId="0" borderId="62" xfId="0" applyNumberFormat="1" applyFont="1" applyBorder="1" applyAlignment="1">
      <alignment horizontal="center" vertical="center"/>
    </xf>
    <xf numFmtId="168" fontId="37" fillId="0" borderId="62" xfId="0" applyNumberFormat="1" applyFont="1" applyBorder="1" applyAlignment="1">
      <alignment horizontal="center" vertical="center"/>
    </xf>
    <xf numFmtId="168" fontId="38" fillId="0" borderId="63" xfId="0" applyNumberFormat="1" applyFont="1" applyBorder="1" applyAlignment="1">
      <alignment horizontal="center" vertical="center"/>
    </xf>
    <xf numFmtId="165" fontId="29" fillId="0" borderId="65" xfId="0" applyNumberFormat="1" applyFont="1" applyBorder="1" applyAlignment="1">
      <alignment horizontal="center" wrapText="1"/>
    </xf>
    <xf numFmtId="168" fontId="29" fillId="0" borderId="65" xfId="0" applyNumberFormat="1" applyFont="1" applyBorder="1" applyAlignment="1">
      <alignment horizontal="center" vertical="center" wrapText="1"/>
    </xf>
    <xf numFmtId="164" fontId="29" fillId="0" borderId="76" xfId="0" applyFont="1" applyBorder="1" applyAlignment="1">
      <alignment horizontal="left" vertical="center" wrapText="1"/>
    </xf>
    <xf numFmtId="164" fontId="33" fillId="8" borderId="73" xfId="0" applyFont="1" applyFill="1" applyBorder="1" applyAlignment="1">
      <alignment horizontal="left" vertical="center" wrapText="1"/>
    </xf>
    <xf numFmtId="165" fontId="33" fillId="8" borderId="68" xfId="0" applyNumberFormat="1" applyFont="1" applyFill="1" applyBorder="1" applyAlignment="1">
      <alignment horizontal="center"/>
    </xf>
    <xf numFmtId="165" fontId="33" fillId="8" borderId="68" xfId="0" applyNumberFormat="1" applyFont="1" applyFill="1" applyBorder="1" applyAlignment="1">
      <alignment horizontal="center" vertical="center" wrapText="1"/>
    </xf>
    <xf numFmtId="168" fontId="33" fillId="8" borderId="68" xfId="0" applyNumberFormat="1" applyFont="1" applyFill="1" applyBorder="1" applyAlignment="1">
      <alignment horizontal="center" vertical="center"/>
    </xf>
    <xf numFmtId="168" fontId="38" fillId="8" borderId="74" xfId="0" applyNumberFormat="1" applyFont="1" applyFill="1" applyBorder="1" applyAlignment="1">
      <alignment horizontal="center" vertical="center"/>
    </xf>
    <xf numFmtId="165" fontId="29" fillId="0" borderId="62" xfId="0" applyNumberFormat="1" applyFont="1" applyBorder="1" applyAlignment="1">
      <alignment horizontal="center"/>
    </xf>
    <xf numFmtId="165" fontId="29" fillId="0" borderId="77" xfId="0" applyNumberFormat="1" applyFont="1" applyBorder="1" applyAlignment="1">
      <alignment horizontal="center"/>
    </xf>
    <xf numFmtId="165" fontId="29" fillId="4" borderId="77" xfId="0" applyNumberFormat="1" applyFont="1" applyFill="1" applyBorder="1" applyAlignment="1">
      <alignment horizontal="center" vertical="center"/>
    </xf>
    <xf numFmtId="168" fontId="29" fillId="0" borderId="77" xfId="0" applyNumberFormat="1" applyFont="1" applyBorder="1" applyAlignment="1">
      <alignment horizontal="center" vertical="center"/>
    </xf>
    <xf numFmtId="168" fontId="38" fillId="0" borderId="51" xfId="0" applyNumberFormat="1" applyFont="1" applyBorder="1" applyAlignment="1">
      <alignment horizontal="center" vertical="center"/>
    </xf>
    <xf numFmtId="165" fontId="29" fillId="8" borderId="68" xfId="0" applyNumberFormat="1" applyFont="1" applyFill="1" applyBorder="1" applyAlignment="1">
      <alignment horizontal="center"/>
    </xf>
    <xf numFmtId="165" fontId="33" fillId="8" borderId="68" xfId="0" applyNumberFormat="1" applyFont="1" applyFill="1" applyBorder="1" applyAlignment="1">
      <alignment horizontal="center" vertical="center"/>
    </xf>
    <xf numFmtId="168" fontId="36" fillId="8" borderId="68" xfId="0" applyNumberFormat="1" applyFont="1" applyFill="1" applyBorder="1" applyAlignment="1">
      <alignment horizontal="center" vertical="center"/>
    </xf>
    <xf numFmtId="165" fontId="29" fillId="5" borderId="62" xfId="0" applyNumberFormat="1" applyFont="1" applyFill="1" applyBorder="1" applyAlignment="1">
      <alignment horizontal="center" vertical="center"/>
    </xf>
    <xf numFmtId="165" fontId="29" fillId="5" borderId="65" xfId="0" applyNumberFormat="1" applyFont="1" applyFill="1" applyBorder="1" applyAlignment="1">
      <alignment horizontal="center" vertical="center"/>
    </xf>
    <xf numFmtId="165" fontId="29" fillId="0" borderId="65" xfId="0" applyNumberFormat="1" applyFont="1" applyBorder="1" applyAlignment="1">
      <alignment horizontal="center" vertical="center"/>
    </xf>
    <xf numFmtId="168" fontId="37" fillId="0" borderId="65" xfId="0" applyNumberFormat="1" applyFont="1" applyBorder="1" applyAlignment="1">
      <alignment horizontal="center" vertical="center"/>
    </xf>
    <xf numFmtId="165" fontId="29" fillId="2" borderId="68" xfId="0" applyNumberFormat="1" applyFont="1" applyFill="1" applyBorder="1" applyAlignment="1">
      <alignment horizontal="center"/>
    </xf>
    <xf numFmtId="165" fontId="33" fillId="2" borderId="68" xfId="0" applyNumberFormat="1" applyFont="1" applyFill="1" applyBorder="1" applyAlignment="1">
      <alignment horizontal="center" vertical="center"/>
    </xf>
    <xf numFmtId="168" fontId="36" fillId="2" borderId="68" xfId="0" applyNumberFormat="1" applyFont="1" applyFill="1" applyBorder="1" applyAlignment="1">
      <alignment horizontal="center" vertical="center"/>
    </xf>
    <xf numFmtId="165" fontId="29" fillId="4" borderId="65" xfId="0" applyNumberFormat="1" applyFont="1" applyFill="1" applyBorder="1" applyAlignment="1">
      <alignment horizontal="center" vertical="center"/>
    </xf>
    <xf numFmtId="168" fontId="29" fillId="0" borderId="71" xfId="0" applyNumberFormat="1" applyFont="1" applyFill="1" applyBorder="1" applyAlignment="1">
      <alignment vertical="center" wrapText="1"/>
    </xf>
    <xf numFmtId="168" fontId="29" fillId="8" borderId="68" xfId="0" applyNumberFormat="1" applyFont="1" applyFill="1" applyBorder="1" applyAlignment="1">
      <alignment horizontal="center" vertical="center"/>
    </xf>
    <xf numFmtId="164" fontId="29" fillId="0" borderId="78" xfId="0" applyFont="1" applyBorder="1" applyAlignment="1">
      <alignment horizontal="left" vertical="center" wrapText="1"/>
    </xf>
    <xf numFmtId="165" fontId="29" fillId="0" borderId="48" xfId="0" applyNumberFormat="1" applyFont="1" applyBorder="1" applyAlignment="1">
      <alignment horizontal="center"/>
    </xf>
    <xf numFmtId="165" fontId="29" fillId="0" borderId="48" xfId="0" applyNumberFormat="1" applyFont="1" applyBorder="1" applyAlignment="1">
      <alignment horizontal="center" vertical="center"/>
    </xf>
    <xf numFmtId="168" fontId="29" fillId="0" borderId="48" xfId="0" applyNumberFormat="1" applyFont="1" applyBorder="1" applyAlignment="1">
      <alignment horizontal="center" vertical="center"/>
    </xf>
    <xf numFmtId="168" fontId="38" fillId="0" borderId="52" xfId="0" applyNumberFormat="1" applyFont="1" applyBorder="1" applyAlignment="1">
      <alignment horizontal="center" vertical="center"/>
    </xf>
    <xf numFmtId="168" fontId="29" fillId="2" borderId="68" xfId="0" applyNumberFormat="1" applyFont="1" applyFill="1" applyBorder="1" applyAlignment="1">
      <alignment horizontal="center" vertical="center"/>
    </xf>
    <xf numFmtId="165" fontId="29" fillId="0" borderId="62" xfId="0" applyNumberFormat="1" applyFont="1" applyBorder="1" applyAlignment="1">
      <alignment horizontal="center" vertical="center"/>
    </xf>
    <xf numFmtId="165" fontId="29" fillId="15" borderId="77" xfId="0" applyNumberFormat="1" applyFont="1" applyFill="1" applyBorder="1" applyAlignment="1">
      <alignment horizontal="center"/>
    </xf>
    <xf numFmtId="168" fontId="29" fillId="15" borderId="77" xfId="0" applyNumberFormat="1" applyFont="1" applyFill="1" applyBorder="1" applyAlignment="1">
      <alignment horizontal="center" vertical="center"/>
    </xf>
    <xf numFmtId="168" fontId="29" fillId="4" borderId="77" xfId="0" applyNumberFormat="1" applyFont="1" applyFill="1" applyBorder="1" applyAlignment="1">
      <alignment horizontal="center" vertical="center"/>
    </xf>
    <xf numFmtId="168" fontId="37" fillId="15" borderId="51" xfId="0" applyNumberFormat="1" applyFont="1" applyFill="1" applyBorder="1" applyAlignment="1">
      <alignment horizontal="center" vertical="center"/>
    </xf>
    <xf numFmtId="165" fontId="33" fillId="2" borderId="68" xfId="0" applyNumberFormat="1" applyFont="1" applyFill="1" applyBorder="1" applyAlignment="1">
      <alignment horizontal="center"/>
    </xf>
    <xf numFmtId="164" fontId="29" fillId="15" borderId="64" xfId="0" applyFont="1" applyFill="1" applyBorder="1" applyAlignment="1">
      <alignment horizontal="left" vertical="center" wrapText="1"/>
    </xf>
    <xf numFmtId="168" fontId="36" fillId="8" borderId="74" xfId="0" applyNumberFormat="1" applyFont="1" applyFill="1" applyBorder="1" applyAlignment="1">
      <alignment horizontal="center" vertical="center"/>
    </xf>
    <xf numFmtId="165" fontId="29" fillId="5" borderId="77" xfId="0" applyNumberFormat="1" applyFont="1" applyFill="1" applyBorder="1" applyAlignment="1">
      <alignment horizontal="center"/>
    </xf>
    <xf numFmtId="165" fontId="29" fillId="5" borderId="77" xfId="0" applyNumberFormat="1" applyFont="1" applyFill="1" applyBorder="1" applyAlignment="1">
      <alignment horizontal="center" vertical="center"/>
    </xf>
    <xf numFmtId="168" fontId="29" fillId="5" borderId="77" xfId="0" applyNumberFormat="1" applyFont="1" applyFill="1" applyBorder="1" applyAlignment="1">
      <alignment horizontal="center" vertical="center"/>
    </xf>
    <xf numFmtId="168" fontId="38" fillId="5" borderId="51" xfId="0" applyNumberFormat="1" applyFont="1" applyFill="1" applyBorder="1" applyAlignment="1">
      <alignment horizontal="center" vertical="center"/>
    </xf>
    <xf numFmtId="168" fontId="29" fillId="0" borderId="48" xfId="0" applyNumberFormat="1" applyFont="1" applyFill="1" applyBorder="1" applyAlignment="1">
      <alignment horizontal="center" vertical="center"/>
    </xf>
    <xf numFmtId="168" fontId="29" fillId="4" borderId="48" xfId="0" applyNumberFormat="1" applyFont="1" applyFill="1" applyBorder="1" applyAlignment="1">
      <alignment horizontal="center" vertical="center"/>
    </xf>
    <xf numFmtId="168" fontId="29" fillId="2" borderId="53" xfId="0" applyNumberFormat="1" applyFont="1" applyFill="1" applyBorder="1" applyAlignment="1">
      <alignment horizontal="center" vertical="center"/>
    </xf>
    <xf numFmtId="165" fontId="33" fillId="5" borderId="65" xfId="0" applyNumberFormat="1" applyFont="1" applyFill="1" applyBorder="1" applyAlignment="1">
      <alignment horizontal="left" vertical="center"/>
    </xf>
    <xf numFmtId="168" fontId="38" fillId="5" borderId="65" xfId="0" applyNumberFormat="1" applyFont="1" applyFill="1" applyBorder="1" applyAlignment="1">
      <alignment horizontal="center" vertical="center"/>
    </xf>
    <xf numFmtId="165" fontId="29" fillId="0" borderId="71" xfId="0" applyNumberFormat="1" applyFont="1" applyBorder="1" applyAlignment="1">
      <alignment horizontal="center"/>
    </xf>
    <xf numFmtId="165" fontId="29" fillId="4" borderId="71" xfId="0" applyNumberFormat="1" applyFont="1" applyFill="1" applyBorder="1" applyAlignment="1">
      <alignment horizontal="center" vertical="center"/>
    </xf>
    <xf numFmtId="168" fontId="29" fillId="0" borderId="71" xfId="0" applyNumberFormat="1" applyFont="1" applyBorder="1" applyAlignment="1">
      <alignment horizontal="center" vertical="center"/>
    </xf>
    <xf numFmtId="168" fontId="38" fillId="0" borderId="72" xfId="0" applyNumberFormat="1" applyFont="1" applyBorder="1" applyAlignment="1">
      <alignment horizontal="center" vertical="center"/>
    </xf>
    <xf numFmtId="164" fontId="29" fillId="19" borderId="61" xfId="0" applyFont="1" applyFill="1" applyBorder="1" applyAlignment="1">
      <alignment horizontal="left" vertical="center" wrapText="1"/>
    </xf>
    <xf numFmtId="165" fontId="29" fillId="19" borderId="62" xfId="0" applyNumberFormat="1" applyFont="1" applyFill="1" applyBorder="1" applyAlignment="1">
      <alignment horizontal="center"/>
    </xf>
    <xf numFmtId="165" fontId="29" fillId="19" borderId="62" xfId="0" applyNumberFormat="1" applyFont="1" applyFill="1" applyBorder="1" applyAlignment="1">
      <alignment horizontal="center" vertical="center" wrapText="1"/>
    </xf>
    <xf numFmtId="168" fontId="29" fillId="19" borderId="62" xfId="0" applyNumberFormat="1" applyFont="1" applyFill="1" applyBorder="1" applyAlignment="1">
      <alignment horizontal="center" vertical="center"/>
    </xf>
    <xf numFmtId="168" fontId="38" fillId="19" borderId="63" xfId="0" applyNumberFormat="1" applyFont="1" applyFill="1" applyBorder="1" applyAlignment="1">
      <alignment horizontal="center" vertical="center"/>
    </xf>
    <xf numFmtId="164" fontId="29" fillId="19" borderId="64" xfId="0" applyFont="1" applyFill="1" applyBorder="1" applyAlignment="1">
      <alignment horizontal="left" vertical="center" wrapText="1"/>
    </xf>
    <xf numFmtId="165" fontId="29" fillId="19" borderId="65" xfId="0" applyNumberFormat="1" applyFont="1" applyFill="1" applyBorder="1" applyAlignment="1">
      <alignment horizontal="center"/>
    </xf>
    <xf numFmtId="165" fontId="29" fillId="19" borderId="65" xfId="0" applyNumberFormat="1" applyFont="1" applyFill="1" applyBorder="1" applyAlignment="1">
      <alignment horizontal="center" vertical="center" wrapText="1"/>
    </xf>
    <xf numFmtId="168" fontId="29" fillId="19" borderId="65" xfId="0" applyNumberFormat="1" applyFont="1" applyFill="1" applyBorder="1" applyAlignment="1">
      <alignment horizontal="center" vertical="center"/>
    </xf>
    <xf numFmtId="168" fontId="38" fillId="19" borderId="66" xfId="0" applyNumberFormat="1" applyFont="1" applyFill="1" applyBorder="1" applyAlignment="1">
      <alignment horizontal="center" vertical="center"/>
    </xf>
    <xf numFmtId="168" fontId="36" fillId="5" borderId="65" xfId="0" applyNumberFormat="1" applyFont="1" applyFill="1" applyBorder="1" applyAlignment="1">
      <alignment horizontal="center" vertical="center"/>
    </xf>
    <xf numFmtId="168" fontId="29" fillId="4" borderId="36" xfId="0" applyNumberFormat="1" applyFont="1" applyFill="1" applyBorder="1" applyAlignment="1">
      <alignment horizontal="center" vertical="center"/>
    </xf>
    <xf numFmtId="168" fontId="33" fillId="4" borderId="65" xfId="0" applyNumberFormat="1" applyFont="1" applyFill="1" applyBorder="1" applyAlignment="1">
      <alignment horizontal="center" vertical="center"/>
    </xf>
    <xf numFmtId="168" fontId="33" fillId="0" borderId="65" xfId="0" applyNumberFormat="1" applyFont="1" applyBorder="1" applyAlignment="1">
      <alignment horizontal="center" vertical="center"/>
    </xf>
    <xf numFmtId="165" fontId="29" fillId="4" borderId="77" xfId="0" applyNumberFormat="1" applyFont="1" applyFill="1" applyBorder="1" applyAlignment="1">
      <alignment horizontal="center" vertical="center" wrapText="1"/>
    </xf>
    <xf numFmtId="164" fontId="29" fillId="0" borderId="70" xfId="0" applyFont="1" applyBorder="1" applyAlignment="1">
      <alignment horizontal="left" vertical="center" wrapText="1"/>
    </xf>
    <xf numFmtId="164" fontId="33" fillId="8" borderId="61" xfId="0" applyFont="1" applyFill="1" applyBorder="1" applyAlignment="1">
      <alignment horizontal="left" vertical="center" wrapText="1"/>
    </xf>
    <xf numFmtId="165" fontId="33" fillId="8" borderId="62" xfId="0" applyNumberFormat="1" applyFont="1" applyFill="1" applyBorder="1" applyAlignment="1">
      <alignment horizontal="center"/>
    </xf>
    <xf numFmtId="165" fontId="33" fillId="8" borderId="62" xfId="0" applyNumberFormat="1" applyFont="1" applyFill="1" applyBorder="1" applyAlignment="1">
      <alignment horizontal="left" vertical="center" wrapText="1"/>
    </xf>
    <xf numFmtId="168" fontId="33" fillId="8" borderId="62" xfId="0" applyNumberFormat="1" applyFont="1" applyFill="1" applyBorder="1" applyAlignment="1">
      <alignment horizontal="center" vertical="center"/>
    </xf>
    <xf numFmtId="168" fontId="38" fillId="8" borderId="63" xfId="0" applyNumberFormat="1" applyFont="1" applyFill="1" applyBorder="1" applyAlignment="1">
      <alignment horizontal="center" vertical="center"/>
    </xf>
    <xf numFmtId="164" fontId="33" fillId="0" borderId="64" xfId="0" applyFont="1" applyBorder="1" applyAlignment="1">
      <alignment horizontal="left" vertical="center" wrapText="1"/>
    </xf>
    <xf numFmtId="165" fontId="33" fillId="0" borderId="65" xfId="0" applyNumberFormat="1" applyFont="1" applyBorder="1" applyAlignment="1">
      <alignment horizontal="center"/>
    </xf>
    <xf numFmtId="164" fontId="33" fillId="8" borderId="73" xfId="0" applyFont="1" applyFill="1" applyBorder="1" applyAlignment="1">
      <alignment horizontal="left" wrapText="1"/>
    </xf>
    <xf numFmtId="164" fontId="29" fillId="5" borderId="61" xfId="0" applyFont="1" applyFill="1" applyBorder="1" applyAlignment="1">
      <alignment horizontal="left" wrapText="1"/>
    </xf>
    <xf numFmtId="164" fontId="29" fillId="5" borderId="64" xfId="0" applyFont="1" applyFill="1" applyBorder="1" applyAlignment="1">
      <alignment horizontal="left" wrapText="1"/>
    </xf>
    <xf numFmtId="164" fontId="29" fillId="0" borderId="61" xfId="0" applyFont="1" applyBorder="1" applyAlignment="1">
      <alignment horizontal="left" wrapText="1"/>
    </xf>
    <xf numFmtId="164" fontId="33" fillId="2" borderId="73" xfId="0" applyFont="1" applyFill="1" applyBorder="1" applyAlignment="1">
      <alignment horizontal="left" wrapText="1"/>
    </xf>
    <xf numFmtId="168" fontId="36" fillId="2" borderId="74" xfId="0" applyNumberFormat="1" applyFont="1" applyFill="1" applyBorder="1" applyAlignment="1">
      <alignment horizontal="center" vertical="center"/>
    </xf>
    <xf numFmtId="164" fontId="29" fillId="0" borderId="70" xfId="0" applyFont="1" applyFill="1" applyBorder="1" applyAlignment="1">
      <alignment horizontal="left" wrapText="1"/>
    </xf>
    <xf numFmtId="164" fontId="29" fillId="0" borderId="71" xfId="0" applyNumberFormat="1" applyFont="1" applyFill="1" applyBorder="1" applyAlignment="1">
      <alignment horizontal="center" vertical="center"/>
    </xf>
    <xf numFmtId="164" fontId="29" fillId="0" borderId="0" xfId="0" applyFont="1" applyBorder="1" applyAlignment="1">
      <alignment horizontal="left" wrapText="1"/>
    </xf>
    <xf numFmtId="165" fontId="29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 vertical="center" wrapText="1"/>
    </xf>
    <xf numFmtId="168" fontId="29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Fill="1" applyBorder="1" applyAlignment="1">
      <alignment horizontal="center" vertical="center"/>
    </xf>
    <xf numFmtId="168" fontId="38" fillId="0" borderId="0" xfId="0" applyNumberFormat="1" applyFont="1" applyBorder="1" applyAlignment="1">
      <alignment horizontal="center" vertical="center"/>
    </xf>
    <xf numFmtId="164" fontId="33" fillId="17" borderId="73" xfId="0" applyFont="1" applyFill="1" applyBorder="1" applyAlignment="1">
      <alignment horizontal="left" vertical="center" wrapText="1"/>
    </xf>
    <xf numFmtId="165" fontId="29" fillId="17" borderId="68" xfId="0" applyNumberFormat="1" applyFont="1" applyFill="1" applyBorder="1" applyAlignment="1">
      <alignment horizontal="center" vertical="center"/>
    </xf>
    <xf numFmtId="168" fontId="29" fillId="17" borderId="68" xfId="0" applyNumberFormat="1" applyFont="1" applyFill="1" applyBorder="1" applyAlignment="1">
      <alignment horizontal="center" vertical="center"/>
    </xf>
    <xf numFmtId="168" fontId="33" fillId="17" borderId="68" xfId="0" applyNumberFormat="1" applyFont="1" applyFill="1" applyBorder="1" applyAlignment="1">
      <alignment horizontal="center" vertical="center"/>
    </xf>
    <xf numFmtId="168" fontId="29" fillId="17" borderId="74" xfId="0" applyNumberFormat="1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left" wrapText="1"/>
    </xf>
    <xf numFmtId="165" fontId="29" fillId="0" borderId="0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4" fontId="40" fillId="0" borderId="0" xfId="0" applyFont="1" applyBorder="1" applyAlignment="1">
      <alignment/>
    </xf>
    <xf numFmtId="164" fontId="29" fillId="0" borderId="0" xfId="0" applyFont="1" applyAlignment="1">
      <alignment horizontal="left"/>
    </xf>
    <xf numFmtId="168" fontId="29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4" fontId="29" fillId="0" borderId="23" xfId="0" applyFont="1" applyBorder="1" applyAlignment="1">
      <alignment horizontal="left"/>
    </xf>
    <xf numFmtId="164" fontId="29" fillId="0" borderId="47" xfId="0" applyFont="1" applyBorder="1" applyAlignment="1">
      <alignment horizontal="center"/>
    </xf>
    <xf numFmtId="165" fontId="29" fillId="0" borderId="45" xfId="0" applyNumberFormat="1" applyFont="1" applyBorder="1" applyAlignment="1">
      <alignment horizontal="center" vertical="center"/>
    </xf>
    <xf numFmtId="168" fontId="29" fillId="0" borderId="24" xfId="0" applyNumberFormat="1" applyFont="1" applyBorder="1" applyAlignment="1">
      <alignment horizontal="center" vertical="top"/>
    </xf>
    <xf numFmtId="168" fontId="29" fillId="0" borderId="69" xfId="0" applyNumberFormat="1" applyFont="1" applyBorder="1" applyAlignment="1">
      <alignment horizontal="center" vertical="center"/>
    </xf>
    <xf numFmtId="164" fontId="0" fillId="0" borderId="79" xfId="0" applyBorder="1" applyAlignment="1">
      <alignment horizontal="left"/>
    </xf>
    <xf numFmtId="164" fontId="29" fillId="0" borderId="50" xfId="0" applyFont="1" applyBorder="1" applyAlignment="1">
      <alignment horizontal="center"/>
    </xf>
    <xf numFmtId="168" fontId="29" fillId="0" borderId="52" xfId="0" applyNumberFormat="1" applyFont="1" applyBorder="1" applyAlignment="1">
      <alignment horizontal="center" vertical="center"/>
    </xf>
    <xf numFmtId="164" fontId="29" fillId="0" borderId="79" xfId="0" applyFont="1" applyBorder="1" applyAlignment="1">
      <alignment horizontal="center"/>
    </xf>
    <xf numFmtId="164" fontId="29" fillId="0" borderId="80" xfId="0" applyFont="1" applyBorder="1" applyAlignment="1">
      <alignment horizontal="left"/>
    </xf>
    <xf numFmtId="164" fontId="29" fillId="0" borderId="21" xfId="0" applyFont="1" applyBorder="1" applyAlignment="1">
      <alignment horizontal="center"/>
    </xf>
    <xf numFmtId="168" fontId="29" fillId="0" borderId="53" xfId="0" applyNumberFormat="1" applyFont="1" applyBorder="1" applyAlignment="1">
      <alignment horizontal="center" vertical="center"/>
    </xf>
    <xf numFmtId="168" fontId="29" fillId="0" borderId="56" xfId="0" applyNumberFormat="1" applyFont="1" applyBorder="1" applyAlignment="1">
      <alignment horizontal="center" vertical="center"/>
    </xf>
    <xf numFmtId="168" fontId="30" fillId="0" borderId="53" xfId="0" applyNumberFormat="1" applyFont="1" applyBorder="1" applyAlignment="1">
      <alignment horizontal="center" vertical="center"/>
    </xf>
    <xf numFmtId="168" fontId="30" fillId="0" borderId="56" xfId="0" applyNumberFormat="1" applyFont="1" applyBorder="1" applyAlignment="1">
      <alignment horizontal="center" vertical="center"/>
    </xf>
    <xf numFmtId="164" fontId="33" fillId="2" borderId="61" xfId="0" applyFont="1" applyFill="1" applyBorder="1" applyAlignment="1">
      <alignment horizontal="left" wrapText="1"/>
    </xf>
    <xf numFmtId="165" fontId="29" fillId="2" borderId="62" xfId="0" applyNumberFormat="1" applyFont="1" applyFill="1" applyBorder="1" applyAlignment="1">
      <alignment horizontal="center" wrapText="1"/>
    </xf>
    <xf numFmtId="168" fontId="33" fillId="2" borderId="62" xfId="0" applyNumberFormat="1" applyFont="1" applyFill="1" applyBorder="1" applyAlignment="1">
      <alignment horizontal="center"/>
    </xf>
    <xf numFmtId="168" fontId="33" fillId="2" borderId="63" xfId="0" applyNumberFormat="1" applyFont="1" applyFill="1" applyBorder="1" applyAlignment="1">
      <alignment horizontal="center"/>
    </xf>
    <xf numFmtId="164" fontId="29" fillId="0" borderId="64" xfId="0" applyFont="1" applyBorder="1" applyAlignment="1">
      <alignment horizontal="left" wrapText="1"/>
    </xf>
    <xf numFmtId="168" fontId="29" fillId="0" borderId="65" xfId="0" applyNumberFormat="1" applyFont="1" applyBorder="1" applyAlignment="1">
      <alignment horizontal="center"/>
    </xf>
    <xf numFmtId="168" fontId="29" fillId="0" borderId="66" xfId="0" applyNumberFormat="1" applyFont="1" applyBorder="1" applyAlignment="1">
      <alignment horizontal="center"/>
    </xf>
    <xf numFmtId="164" fontId="29" fillId="7" borderId="64" xfId="0" applyFont="1" applyFill="1" applyBorder="1" applyAlignment="1">
      <alignment horizontal="left" wrapText="1"/>
    </xf>
    <xf numFmtId="165" fontId="29" fillId="7" borderId="65" xfId="0" applyNumberFormat="1" applyFont="1" applyFill="1" applyBorder="1" applyAlignment="1">
      <alignment horizontal="center" wrapText="1"/>
    </xf>
    <xf numFmtId="165" fontId="29" fillId="7" borderId="65" xfId="0" applyNumberFormat="1" applyFont="1" applyFill="1" applyBorder="1" applyAlignment="1">
      <alignment horizontal="center"/>
    </xf>
    <xf numFmtId="168" fontId="33" fillId="7" borderId="65" xfId="0" applyNumberFormat="1" applyFont="1" applyFill="1" applyBorder="1" applyAlignment="1">
      <alignment horizontal="center"/>
    </xf>
    <xf numFmtId="168" fontId="33" fillId="7" borderId="66" xfId="0" applyNumberFormat="1" applyFont="1" applyFill="1" applyBorder="1" applyAlignment="1">
      <alignment horizontal="center"/>
    </xf>
    <xf numFmtId="165" fontId="29" fillId="0" borderId="65" xfId="0" applyNumberFormat="1" applyFont="1" applyBorder="1" applyAlignment="1">
      <alignment horizontal="center"/>
    </xf>
    <xf numFmtId="168" fontId="33" fillId="0" borderId="65" xfId="0" applyNumberFormat="1" applyFont="1" applyBorder="1" applyAlignment="1">
      <alignment horizontal="center"/>
    </xf>
    <xf numFmtId="168" fontId="33" fillId="0" borderId="66" xfId="0" applyNumberFormat="1" applyFont="1" applyBorder="1" applyAlignment="1">
      <alignment horizontal="center"/>
    </xf>
    <xf numFmtId="164" fontId="33" fillId="0" borderId="64" xfId="0" applyFont="1" applyBorder="1" applyAlignment="1">
      <alignment horizontal="left" wrapText="1"/>
    </xf>
    <xf numFmtId="165" fontId="29" fillId="0" borderId="65" xfId="0" applyNumberFormat="1" applyFont="1" applyBorder="1" applyAlignment="1">
      <alignment horizontal="left" wrapText="1"/>
    </xf>
    <xf numFmtId="164" fontId="33" fillId="18" borderId="64" xfId="0" applyFont="1" applyFill="1" applyBorder="1" applyAlignment="1">
      <alignment horizontal="left" wrapText="1"/>
    </xf>
    <xf numFmtId="165" fontId="29" fillId="18" borderId="65" xfId="0" applyNumberFormat="1" applyFont="1" applyFill="1" applyBorder="1" applyAlignment="1">
      <alignment horizontal="center" wrapText="1"/>
    </xf>
    <xf numFmtId="165" fontId="29" fillId="18" borderId="65" xfId="0" applyNumberFormat="1" applyFont="1" applyFill="1" applyBorder="1" applyAlignment="1">
      <alignment horizontal="center"/>
    </xf>
    <xf numFmtId="168" fontId="33" fillId="18" borderId="65" xfId="0" applyNumberFormat="1" applyFont="1" applyFill="1" applyBorder="1" applyAlignment="1">
      <alignment horizontal="center"/>
    </xf>
    <xf numFmtId="168" fontId="1" fillId="18" borderId="65" xfId="0" applyNumberFormat="1" applyFont="1" applyFill="1" applyBorder="1" applyAlignment="1">
      <alignment horizontal="center"/>
    </xf>
    <xf numFmtId="168" fontId="29" fillId="18" borderId="65" xfId="0" applyNumberFormat="1" applyFont="1" applyFill="1" applyBorder="1" applyAlignment="1">
      <alignment horizontal="center"/>
    </xf>
    <xf numFmtId="168" fontId="33" fillId="18" borderId="66" xfId="0" applyNumberFormat="1" applyFont="1" applyFill="1" applyBorder="1" applyAlignment="1">
      <alignment horizontal="center"/>
    </xf>
    <xf numFmtId="165" fontId="29" fillId="5" borderId="65" xfId="0" applyNumberFormat="1" applyFont="1" applyFill="1" applyBorder="1" applyAlignment="1">
      <alignment horizontal="center" wrapText="1"/>
    </xf>
    <xf numFmtId="165" fontId="29" fillId="5" borderId="65" xfId="0" applyNumberFormat="1" applyFont="1" applyFill="1" applyBorder="1" applyAlignment="1">
      <alignment horizontal="center"/>
    </xf>
    <xf numFmtId="168" fontId="33" fillId="5" borderId="65" xfId="0" applyNumberFormat="1" applyFont="1" applyFill="1" applyBorder="1" applyAlignment="1">
      <alignment horizontal="center"/>
    </xf>
    <xf numFmtId="168" fontId="1" fillId="5" borderId="65" xfId="0" applyNumberFormat="1" applyFont="1" applyFill="1" applyBorder="1" applyAlignment="1">
      <alignment horizontal="center"/>
    </xf>
    <xf numFmtId="168" fontId="29" fillId="5" borderId="65" xfId="0" applyNumberFormat="1" applyFont="1" applyFill="1" applyBorder="1" applyAlignment="1">
      <alignment horizontal="center"/>
    </xf>
    <xf numFmtId="168" fontId="1" fillId="5" borderId="66" xfId="0" applyNumberFormat="1" applyFont="1" applyFill="1" applyBorder="1" applyAlignment="1">
      <alignment horizontal="center"/>
    </xf>
    <xf numFmtId="168" fontId="29" fillId="0" borderId="65" xfId="0" applyNumberFormat="1" applyFont="1" applyFill="1" applyBorder="1" applyAlignment="1">
      <alignment horizontal="center"/>
    </xf>
    <xf numFmtId="165" fontId="41" fillId="0" borderId="65" xfId="56" applyNumberFormat="1" applyFont="1" applyBorder="1" applyAlignment="1">
      <alignment horizontal="center"/>
      <protection/>
    </xf>
    <xf numFmtId="168" fontId="1" fillId="0" borderId="65" xfId="56" applyNumberFormat="1" applyFont="1" applyBorder="1" applyAlignment="1">
      <alignment horizontal="center"/>
      <protection/>
    </xf>
    <xf numFmtId="168" fontId="1" fillId="0" borderId="66" xfId="56" applyNumberFormat="1" applyFont="1" applyBorder="1" applyAlignment="1">
      <alignment horizontal="center"/>
      <protection/>
    </xf>
    <xf numFmtId="168" fontId="41" fillId="0" borderId="65" xfId="56" applyNumberFormat="1" applyFont="1" applyBorder="1" applyAlignment="1">
      <alignment horizontal="center"/>
      <protection/>
    </xf>
    <xf numFmtId="168" fontId="0" fillId="5" borderId="66" xfId="0" applyNumberFormat="1" applyFont="1" applyFill="1" applyBorder="1" applyAlignment="1">
      <alignment horizontal="center"/>
    </xf>
    <xf numFmtId="168" fontId="29" fillId="18" borderId="66" xfId="0" applyNumberFormat="1" applyFont="1" applyFill="1" applyBorder="1" applyAlignment="1">
      <alignment horizontal="center"/>
    </xf>
    <xf numFmtId="168" fontId="29" fillId="5" borderId="66" xfId="0" applyNumberFormat="1" applyFont="1" applyFill="1" applyBorder="1" applyAlignment="1">
      <alignment horizontal="center"/>
    </xf>
    <xf numFmtId="168" fontId="33" fillId="0" borderId="65" xfId="0" applyNumberFormat="1" applyFont="1" applyFill="1" applyBorder="1" applyAlignment="1">
      <alignment horizontal="center"/>
    </xf>
    <xf numFmtId="164" fontId="29" fillId="0" borderId="70" xfId="0" applyFont="1" applyBorder="1" applyAlignment="1">
      <alignment horizontal="left" wrapText="1"/>
    </xf>
    <xf numFmtId="165" fontId="29" fillId="0" borderId="71" xfId="0" applyNumberFormat="1" applyFont="1" applyBorder="1" applyAlignment="1">
      <alignment horizontal="center" wrapText="1"/>
    </xf>
    <xf numFmtId="165" fontId="29" fillId="0" borderId="71" xfId="0" applyNumberFormat="1" applyFont="1" applyBorder="1" applyAlignment="1">
      <alignment horizontal="center"/>
    </xf>
    <xf numFmtId="168" fontId="33" fillId="0" borderId="71" xfId="0" applyNumberFormat="1" applyFont="1" applyBorder="1" applyAlignment="1">
      <alignment horizontal="center"/>
    </xf>
    <xf numFmtId="168" fontId="29" fillId="0" borderId="72" xfId="0" applyNumberFormat="1" applyFont="1" applyBorder="1" applyAlignment="1">
      <alignment horizontal="center"/>
    </xf>
    <xf numFmtId="164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164" fontId="29" fillId="0" borderId="0" xfId="0" applyFont="1" applyAlignment="1">
      <alignment/>
    </xf>
    <xf numFmtId="164" fontId="29" fillId="0" borderId="0" xfId="0" applyFont="1" applyBorder="1" applyAlignment="1">
      <alignment/>
    </xf>
    <xf numFmtId="164" fontId="35" fillId="0" borderId="0" xfId="0" applyFont="1" applyAlignment="1">
      <alignment horizontal="left"/>
    </xf>
    <xf numFmtId="164" fontId="29" fillId="0" borderId="0" xfId="0" applyFont="1" applyBorder="1" applyAlignment="1">
      <alignment horizontal="left"/>
    </xf>
    <xf numFmtId="164" fontId="33" fillId="0" borderId="0" xfId="0" applyFont="1" applyAlignment="1">
      <alignment horizontal="left"/>
    </xf>
    <xf numFmtId="165" fontId="36" fillId="0" borderId="0" xfId="0" applyNumberFormat="1" applyFont="1" applyAlignment="1">
      <alignment/>
    </xf>
    <xf numFmtId="164" fontId="29" fillId="0" borderId="81" xfId="0" applyFont="1" applyBorder="1" applyAlignment="1">
      <alignment/>
    </xf>
    <xf numFmtId="164" fontId="29" fillId="0" borderId="82" xfId="0" applyFont="1" applyBorder="1" applyAlignment="1">
      <alignment horizontal="left"/>
    </xf>
    <xf numFmtId="164" fontId="29" fillId="0" borderId="0" xfId="0" applyFont="1" applyBorder="1" applyAlignment="1">
      <alignment horizontal="right"/>
    </xf>
    <xf numFmtId="164" fontId="29" fillId="0" borderId="83" xfId="0" applyFont="1" applyBorder="1" applyAlignment="1">
      <alignment/>
    </xf>
    <xf numFmtId="164" fontId="29" fillId="0" borderId="83" xfId="0" applyFont="1" applyBorder="1" applyAlignment="1">
      <alignment horizontal="right"/>
    </xf>
    <xf numFmtId="164" fontId="29" fillId="0" borderId="0" xfId="0" applyFont="1" applyBorder="1" applyAlignment="1">
      <alignment horizontal="center"/>
    </xf>
    <xf numFmtId="165" fontId="29" fillId="0" borderId="84" xfId="0" applyNumberFormat="1" applyFont="1" applyBorder="1" applyAlignment="1">
      <alignment horizontal="center" vertical="center"/>
    </xf>
    <xf numFmtId="165" fontId="29" fillId="0" borderId="81" xfId="0" applyNumberFormat="1" applyFont="1" applyBorder="1" applyAlignment="1">
      <alignment horizontal="center" vertical="center"/>
    </xf>
    <xf numFmtId="165" fontId="29" fillId="0" borderId="85" xfId="0" applyNumberFormat="1" applyFont="1" applyBorder="1" applyAlignment="1">
      <alignment horizontal="right" vertic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 4" xfId="56"/>
    <cellStyle name="Обычный_Справка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="115" zoomScaleNormal="115" workbookViewId="0" topLeftCell="A1">
      <selection activeCell="I9" sqref="I9"/>
    </sheetView>
  </sheetViews>
  <sheetFormatPr defaultColWidth="8.00390625" defaultRowHeight="12.75"/>
  <cols>
    <col min="1" max="1" width="47.875" style="1" customWidth="1"/>
    <col min="2" max="2" width="6.75390625" style="1" customWidth="1"/>
    <col min="3" max="3" width="23.375" style="1" customWidth="1"/>
    <col min="4" max="4" width="19.625" style="1" customWidth="1"/>
    <col min="5" max="5" width="14.75390625" style="2" customWidth="1"/>
    <col min="6" max="6" width="10.75390625" style="3" customWidth="1"/>
    <col min="7" max="7" width="8.00390625" style="3" customWidth="1"/>
    <col min="8" max="9" width="14.75390625" style="2" customWidth="1"/>
    <col min="10" max="10" width="8.375" style="0" customWidth="1"/>
    <col min="11" max="16384" width="9.00390625" style="0" customWidth="1"/>
  </cols>
  <sheetData>
    <row r="1" spans="1:9" ht="12.75">
      <c r="A1" s="4"/>
      <c r="B1" s="5"/>
      <c r="C1" s="5"/>
      <c r="D1" s="6"/>
      <c r="E1" s="6"/>
      <c r="F1" s="6"/>
      <c r="G1" s="6"/>
      <c r="H1" s="6"/>
      <c r="I1" s="4"/>
    </row>
    <row r="2" spans="1:9" ht="15.75">
      <c r="A2" s="7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7" t="s">
        <v>1</v>
      </c>
      <c r="B3" s="7"/>
      <c r="C3" s="7"/>
      <c r="D3" s="7"/>
      <c r="E3" s="7"/>
      <c r="F3" s="7"/>
      <c r="G3" s="7"/>
      <c r="H3" s="7"/>
      <c r="I3" s="9"/>
    </row>
    <row r="4" spans="1:9" ht="15.75">
      <c r="A4" s="7" t="s">
        <v>2</v>
      </c>
      <c r="B4" s="7"/>
      <c r="C4" s="7"/>
      <c r="D4" s="7"/>
      <c r="E4" s="7"/>
      <c r="F4" s="7"/>
      <c r="G4" s="7"/>
      <c r="H4" s="7"/>
      <c r="I4" s="9"/>
    </row>
    <row r="5" spans="1:9" ht="15.75">
      <c r="A5" s="7" t="s">
        <v>3</v>
      </c>
      <c r="B5" s="7"/>
      <c r="C5" s="7"/>
      <c r="D5" s="7"/>
      <c r="E5" s="7"/>
      <c r="F5" s="7"/>
      <c r="G5" s="7"/>
      <c r="H5" s="7"/>
      <c r="I5" s="9"/>
    </row>
    <row r="6" spans="1:9" ht="13.5">
      <c r="A6" s="8"/>
      <c r="B6" s="8"/>
      <c r="C6" s="8"/>
      <c r="D6" s="8"/>
      <c r="E6" s="8"/>
      <c r="F6" s="8"/>
      <c r="G6" s="8"/>
      <c r="H6" s="8"/>
      <c r="I6" s="10" t="s">
        <v>4</v>
      </c>
    </row>
    <row r="7" spans="1:9" ht="12.75" customHeight="1">
      <c r="A7" s="11"/>
      <c r="B7" s="12"/>
      <c r="C7" s="12"/>
      <c r="D7" s="12"/>
      <c r="E7" s="12"/>
      <c r="F7" s="12"/>
      <c r="G7" s="13"/>
      <c r="H7" s="14" t="s">
        <v>5</v>
      </c>
      <c r="I7" s="15" t="s">
        <v>6</v>
      </c>
    </row>
    <row r="8" spans="1:200" ht="15" customHeight="1">
      <c r="A8" s="11"/>
      <c r="B8" s="11"/>
      <c r="C8" s="11"/>
      <c r="D8" s="16" t="s">
        <v>7</v>
      </c>
      <c r="E8" s="11"/>
      <c r="F8" s="11"/>
      <c r="G8" s="11"/>
      <c r="H8" s="14" t="s">
        <v>8</v>
      </c>
      <c r="I8" s="17">
        <v>43191</v>
      </c>
      <c r="GQ8" s="18">
        <f>A8</f>
        <v>0</v>
      </c>
      <c r="GR8" s="19">
        <f>D8</f>
        <v>0</v>
      </c>
    </row>
    <row r="9" spans="1:256" s="25" customFormat="1" ht="12.75" customHeight="1">
      <c r="A9" s="11" t="s">
        <v>9</v>
      </c>
      <c r="B9" s="20"/>
      <c r="C9" s="20"/>
      <c r="D9" s="21"/>
      <c r="E9" s="21"/>
      <c r="F9" s="21"/>
      <c r="G9" s="22"/>
      <c r="H9" s="23"/>
      <c r="I9" s="24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2.75" customHeight="1">
      <c r="A10" s="11" t="s">
        <v>10</v>
      </c>
      <c r="B10" s="20"/>
      <c r="C10" s="20"/>
      <c r="D10" s="22"/>
      <c r="E10" s="21"/>
      <c r="F10" s="21"/>
      <c r="G10" s="22"/>
      <c r="H10" s="14"/>
      <c r="I10" s="26"/>
    </row>
    <row r="11" spans="1:9" ht="12.75" customHeight="1">
      <c r="A11" s="22" t="s">
        <v>11</v>
      </c>
      <c r="B11" s="20"/>
      <c r="C11" s="20"/>
      <c r="D11" s="21"/>
      <c r="E11" s="21"/>
      <c r="F11" s="21"/>
      <c r="G11" s="22"/>
      <c r="H11" s="14" t="s">
        <v>12</v>
      </c>
      <c r="I11" s="27" t="s">
        <v>13</v>
      </c>
    </row>
    <row r="12" spans="1:9" ht="15">
      <c r="A12" s="28" t="s">
        <v>14</v>
      </c>
      <c r="B12" s="20"/>
      <c r="C12" s="29" t="s">
        <v>15</v>
      </c>
      <c r="D12" s="30"/>
      <c r="E12" s="22"/>
      <c r="F12" s="22"/>
      <c r="G12" s="22"/>
      <c r="H12" s="31" t="s">
        <v>16</v>
      </c>
      <c r="I12" s="27" t="s">
        <v>17</v>
      </c>
    </row>
    <row r="13" spans="1:201" ht="12.75">
      <c r="A13" s="28"/>
      <c r="B13" s="19"/>
      <c r="C13" s="19"/>
      <c r="D13" s="19"/>
      <c r="E13" s="19"/>
      <c r="F13" s="19"/>
      <c r="G13" s="19"/>
      <c r="H13" s="14" t="s">
        <v>18</v>
      </c>
      <c r="I13" s="27" t="s">
        <v>19</v>
      </c>
      <c r="GS13" s="32">
        <f>D13</f>
        <v>0</v>
      </c>
    </row>
    <row r="14" spans="1:256" s="25" customFormat="1" ht="12.75" customHeight="1">
      <c r="A14" s="33" t="s">
        <v>20</v>
      </c>
      <c r="B14" s="34" t="s">
        <v>21</v>
      </c>
      <c r="C14" s="34"/>
      <c r="D14" s="34"/>
      <c r="E14" s="21"/>
      <c r="F14" s="21"/>
      <c r="G14" s="21"/>
      <c r="H14" s="23" t="s">
        <v>22</v>
      </c>
      <c r="I14" s="35" t="s">
        <v>23</v>
      </c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9" ht="12.75">
      <c r="A15" s="28" t="s">
        <v>24</v>
      </c>
      <c r="B15" s="13"/>
      <c r="C15" s="11"/>
      <c r="D15" s="11"/>
      <c r="E15" s="36"/>
      <c r="F15" s="36"/>
      <c r="G15" s="36"/>
      <c r="H15" s="31"/>
      <c r="I15" s="27"/>
    </row>
    <row r="16" spans="1:9" ht="13.5">
      <c r="A16" s="28" t="s">
        <v>25</v>
      </c>
      <c r="B16" s="13"/>
      <c r="C16" s="36"/>
      <c r="D16" s="36"/>
      <c r="E16" s="36"/>
      <c r="F16" s="36"/>
      <c r="G16" s="37"/>
      <c r="H16" s="31" t="s">
        <v>26</v>
      </c>
      <c r="I16" s="38" t="s">
        <v>27</v>
      </c>
    </row>
    <row r="17" spans="1:9" ht="15">
      <c r="A17" s="39" t="s">
        <v>28</v>
      </c>
      <c r="B17" s="39"/>
      <c r="C17" s="39"/>
      <c r="D17" s="39"/>
      <c r="E17" s="39"/>
      <c r="F17" s="39"/>
      <c r="G17" s="39"/>
      <c r="H17" s="39"/>
      <c r="I17" s="40"/>
    </row>
    <row r="18" spans="1:16" ht="7.5" customHeight="1">
      <c r="A18" s="41"/>
      <c r="B18" s="41"/>
      <c r="C18" s="41"/>
      <c r="D18" s="42"/>
      <c r="E18" s="43"/>
      <c r="F18" s="44"/>
      <c r="G18" s="44"/>
      <c r="H18" s="43"/>
      <c r="I18" s="43"/>
      <c r="J18" s="45"/>
      <c r="K18" s="46"/>
      <c r="L18" s="46"/>
      <c r="M18" s="46"/>
      <c r="N18" s="46"/>
      <c r="O18" s="46"/>
      <c r="P18" s="46"/>
    </row>
    <row r="19" spans="1:16" ht="13.5" customHeight="1">
      <c r="A19" s="47"/>
      <c r="B19" s="48" t="s">
        <v>29</v>
      </c>
      <c r="C19" s="49" t="s">
        <v>30</v>
      </c>
      <c r="D19" s="50" t="s">
        <v>31</v>
      </c>
      <c r="E19" s="51"/>
      <c r="F19" s="52" t="s">
        <v>32</v>
      </c>
      <c r="G19" s="53"/>
      <c r="H19" s="54"/>
      <c r="I19" s="55" t="s">
        <v>33</v>
      </c>
      <c r="J19" s="46"/>
      <c r="K19" s="46"/>
      <c r="L19" s="46"/>
      <c r="M19" s="46"/>
      <c r="N19" s="46"/>
      <c r="O19" s="46"/>
      <c r="P19" s="46"/>
    </row>
    <row r="20" spans="1:16" ht="9.75" customHeight="1">
      <c r="A20" s="56" t="s">
        <v>34</v>
      </c>
      <c r="B20" s="57" t="s">
        <v>35</v>
      </c>
      <c r="C20" s="56" t="s">
        <v>36</v>
      </c>
      <c r="D20" s="58" t="s">
        <v>37</v>
      </c>
      <c r="E20" s="50" t="s">
        <v>38</v>
      </c>
      <c r="F20" s="59" t="s">
        <v>39</v>
      </c>
      <c r="G20" s="60" t="s">
        <v>40</v>
      </c>
      <c r="H20" s="61" t="s">
        <v>41</v>
      </c>
      <c r="I20" s="62" t="s">
        <v>42</v>
      </c>
      <c r="J20" s="46"/>
      <c r="K20" s="46"/>
      <c r="L20" s="46"/>
      <c r="M20" s="46"/>
      <c r="N20" s="46"/>
      <c r="O20" s="46"/>
      <c r="P20" s="46"/>
    </row>
    <row r="21" spans="1:16" ht="9.75" customHeight="1">
      <c r="A21" s="63"/>
      <c r="B21" s="56"/>
      <c r="C21" s="56" t="s">
        <v>43</v>
      </c>
      <c r="D21" s="58" t="s">
        <v>42</v>
      </c>
      <c r="E21" s="58" t="s">
        <v>44</v>
      </c>
      <c r="F21" s="64" t="s">
        <v>45</v>
      </c>
      <c r="G21" s="62" t="s">
        <v>46</v>
      </c>
      <c r="H21" s="61"/>
      <c r="I21" s="62"/>
      <c r="J21" s="46"/>
      <c r="K21" s="46"/>
      <c r="L21" s="46"/>
      <c r="M21" s="46"/>
      <c r="N21" s="46"/>
      <c r="O21" s="46"/>
      <c r="P21" s="46"/>
    </row>
    <row r="22" spans="1:16" ht="9.75" customHeight="1">
      <c r="A22" s="63"/>
      <c r="B22" s="56"/>
      <c r="C22" s="56"/>
      <c r="D22" s="58"/>
      <c r="E22" s="58" t="s">
        <v>47</v>
      </c>
      <c r="F22" s="64" t="s">
        <v>48</v>
      </c>
      <c r="G22" s="62" t="s">
        <v>49</v>
      </c>
      <c r="H22" s="61"/>
      <c r="I22" s="62"/>
      <c r="J22" s="46"/>
      <c r="K22" s="46"/>
      <c r="L22" s="46"/>
      <c r="M22" s="46"/>
      <c r="N22" s="46"/>
      <c r="O22" s="46"/>
      <c r="P22" s="46"/>
    </row>
    <row r="23" spans="1:16" ht="9.75" customHeight="1">
      <c r="A23" s="65">
        <v>1</v>
      </c>
      <c r="B23" s="65">
        <v>2</v>
      </c>
      <c r="C23" s="65">
        <v>3</v>
      </c>
      <c r="D23" s="66" t="s">
        <v>50</v>
      </c>
      <c r="E23" s="66" t="s">
        <v>51</v>
      </c>
      <c r="F23" s="67" t="s">
        <v>52</v>
      </c>
      <c r="G23" s="67" t="s">
        <v>53</v>
      </c>
      <c r="H23" s="66" t="s">
        <v>54</v>
      </c>
      <c r="I23" s="66" t="s">
        <v>55</v>
      </c>
      <c r="J23" s="46"/>
      <c r="K23" s="46"/>
      <c r="L23" s="46"/>
      <c r="M23" s="46"/>
      <c r="N23" s="46"/>
      <c r="O23" s="46"/>
      <c r="P23" s="46"/>
    </row>
    <row r="24" spans="1:9" s="76" customFormat="1" ht="12.75" customHeight="1">
      <c r="A24" s="68" t="s">
        <v>56</v>
      </c>
      <c r="B24" s="69" t="s">
        <v>57</v>
      </c>
      <c r="C24" s="70" t="s">
        <v>58</v>
      </c>
      <c r="D24" s="71">
        <f>D26+D77</f>
        <v>9353936</v>
      </c>
      <c r="E24" s="71">
        <f>E26+E77</f>
        <v>836456.79</v>
      </c>
      <c r="F24" s="72"/>
      <c r="G24" s="73"/>
      <c r="H24" s="74">
        <f>E24</f>
        <v>836456.79</v>
      </c>
      <c r="I24" s="75" t="s">
        <v>58</v>
      </c>
    </row>
    <row r="25" spans="1:16" ht="9.75" customHeight="1">
      <c r="A25" s="77" t="s">
        <v>59</v>
      </c>
      <c r="B25" s="78"/>
      <c r="C25" s="79"/>
      <c r="D25" s="80"/>
      <c r="E25" s="80"/>
      <c r="F25" s="81"/>
      <c r="G25" s="82"/>
      <c r="H25" s="83"/>
      <c r="I25" s="84"/>
      <c r="J25" s="46"/>
      <c r="K25" s="46"/>
      <c r="L25" s="46"/>
      <c r="M25" s="46"/>
      <c r="N25" s="46"/>
      <c r="O25" s="46"/>
      <c r="P25" s="46"/>
    </row>
    <row r="26" spans="1:16" ht="15.75" customHeight="1">
      <c r="A26" s="85" t="s">
        <v>60</v>
      </c>
      <c r="B26" s="86"/>
      <c r="C26" s="87" t="s">
        <v>61</v>
      </c>
      <c r="D26" s="88">
        <f>D27+D38+D40+D51+D52+D61+D64+D68+D71</f>
        <v>7767536</v>
      </c>
      <c r="E26" s="88">
        <f>E27+E38+E40+E51+E52+E61+E64+E68+E71</f>
        <v>439381.79000000004</v>
      </c>
      <c r="F26" s="89"/>
      <c r="G26" s="90"/>
      <c r="H26" s="91">
        <f aca="true" t="shared" si="0" ref="H26:H42">E26</f>
        <v>439381.79000000004</v>
      </c>
      <c r="I26" s="92">
        <f>I27+I38+I40+I51+I52+I61+I64+I68+I71</f>
        <v>7333093.92</v>
      </c>
      <c r="J26" s="46"/>
      <c r="K26" s="46"/>
      <c r="L26" s="46"/>
      <c r="M26" s="46"/>
      <c r="N26" s="46"/>
      <c r="O26" s="46"/>
      <c r="P26" s="46"/>
    </row>
    <row r="27" spans="1:16" ht="15.75" customHeight="1">
      <c r="A27" s="93" t="s">
        <v>62</v>
      </c>
      <c r="B27" s="94"/>
      <c r="C27" s="95" t="s">
        <v>63</v>
      </c>
      <c r="D27" s="96">
        <f>D28</f>
        <v>1900000</v>
      </c>
      <c r="E27" s="96">
        <f>E28</f>
        <v>290297.62</v>
      </c>
      <c r="F27" s="97"/>
      <c r="G27" s="98"/>
      <c r="H27" s="99">
        <f t="shared" si="0"/>
        <v>290297.62</v>
      </c>
      <c r="I27" s="100">
        <f>I28</f>
        <v>1610066.75</v>
      </c>
      <c r="J27" s="46"/>
      <c r="K27" s="46"/>
      <c r="L27" s="46"/>
      <c r="M27" s="46"/>
      <c r="N27" s="46"/>
      <c r="O27" s="46"/>
      <c r="P27" s="46"/>
    </row>
    <row r="28" spans="1:16" ht="15.75" customHeight="1">
      <c r="A28" s="101" t="s">
        <v>64</v>
      </c>
      <c r="B28" s="102"/>
      <c r="C28" s="103" t="s">
        <v>65</v>
      </c>
      <c r="D28" s="104">
        <f>D29+D33+D34+D35+D36+D37</f>
        <v>1900000</v>
      </c>
      <c r="E28" s="104">
        <f>E29+E33+E34+E35+E36+E37</f>
        <v>290297.62</v>
      </c>
      <c r="F28" s="97"/>
      <c r="G28" s="98"/>
      <c r="H28" s="105">
        <f t="shared" si="0"/>
        <v>290297.62</v>
      </c>
      <c r="I28" s="106">
        <f>I29+I33+I34+I35+I36+I37</f>
        <v>1610066.75</v>
      </c>
      <c r="J28" s="46"/>
      <c r="K28" s="46"/>
      <c r="L28" s="46"/>
      <c r="M28" s="46"/>
      <c r="N28" s="46"/>
      <c r="O28" s="46"/>
      <c r="P28" s="46"/>
    </row>
    <row r="29" spans="1:16" ht="57" customHeight="1">
      <c r="A29" s="107" t="s">
        <v>66</v>
      </c>
      <c r="B29" s="108"/>
      <c r="C29" s="109" t="s">
        <v>67</v>
      </c>
      <c r="D29" s="110">
        <f>D30+D31+D32</f>
        <v>180000</v>
      </c>
      <c r="E29" s="110">
        <f>E30+E31+E32</f>
        <v>46014.82</v>
      </c>
      <c r="F29" s="97"/>
      <c r="G29" s="98"/>
      <c r="H29" s="111">
        <f t="shared" si="0"/>
        <v>46014.82</v>
      </c>
      <c r="I29" s="112">
        <f>I30+I31+I32</f>
        <v>134049.55</v>
      </c>
      <c r="J29" s="46"/>
      <c r="K29" s="46"/>
      <c r="L29" s="46"/>
      <c r="M29" s="46"/>
      <c r="N29" s="46"/>
      <c r="O29" s="46"/>
      <c r="P29" s="46"/>
    </row>
    <row r="30" spans="1:16" ht="57" customHeight="1">
      <c r="A30" s="113" t="s">
        <v>68</v>
      </c>
      <c r="B30" s="114"/>
      <c r="C30" s="115" t="s">
        <v>69</v>
      </c>
      <c r="D30" s="116">
        <v>180000</v>
      </c>
      <c r="E30" s="116">
        <f>4783.95+13052.1+28114.4</f>
        <v>45950.45</v>
      </c>
      <c r="F30" s="97"/>
      <c r="G30" s="98"/>
      <c r="H30" s="117">
        <f t="shared" si="0"/>
        <v>45950.45</v>
      </c>
      <c r="I30" s="118">
        <f>D30-H30</f>
        <v>134049.55</v>
      </c>
      <c r="J30" s="46"/>
      <c r="K30" s="46"/>
      <c r="L30" s="46"/>
      <c r="M30" s="46"/>
      <c r="N30" s="46"/>
      <c r="O30" s="46"/>
      <c r="P30" s="46"/>
    </row>
    <row r="31" spans="1:16" ht="57" customHeight="1">
      <c r="A31" s="113" t="s">
        <v>70</v>
      </c>
      <c r="B31" s="114"/>
      <c r="C31" s="115" t="s">
        <v>71</v>
      </c>
      <c r="D31" s="116">
        <v>0</v>
      </c>
      <c r="E31" s="116">
        <v>64.37</v>
      </c>
      <c r="F31" s="97"/>
      <c r="G31" s="98"/>
      <c r="H31" s="117">
        <f t="shared" si="0"/>
        <v>64.37</v>
      </c>
      <c r="I31" s="97"/>
      <c r="J31" s="46"/>
      <c r="K31" s="46"/>
      <c r="L31" s="46"/>
      <c r="M31" s="46"/>
      <c r="N31" s="46"/>
      <c r="O31" s="46"/>
      <c r="P31" s="46"/>
    </row>
    <row r="32" spans="1:16" ht="57" customHeight="1">
      <c r="A32" s="119" t="s">
        <v>72</v>
      </c>
      <c r="B32" s="114"/>
      <c r="C32" s="120" t="s">
        <v>73</v>
      </c>
      <c r="D32" s="116">
        <v>0</v>
      </c>
      <c r="E32" s="116">
        <v>0</v>
      </c>
      <c r="F32" s="97"/>
      <c r="G32" s="98"/>
      <c r="H32" s="117">
        <f t="shared" si="0"/>
        <v>0</v>
      </c>
      <c r="I32" s="97"/>
      <c r="J32" s="46"/>
      <c r="K32" s="46"/>
      <c r="L32" s="46"/>
      <c r="M32" s="46"/>
      <c r="N32" s="46"/>
      <c r="O32" s="46"/>
      <c r="P32" s="46"/>
    </row>
    <row r="33" spans="1:16" ht="57" customHeight="1">
      <c r="A33" s="121" t="s">
        <v>74</v>
      </c>
      <c r="B33" s="108"/>
      <c r="C33" s="109" t="s">
        <v>75</v>
      </c>
      <c r="D33" s="110">
        <v>3000</v>
      </c>
      <c r="E33" s="110">
        <v>0</v>
      </c>
      <c r="F33" s="97"/>
      <c r="G33" s="98"/>
      <c r="H33" s="111">
        <f t="shared" si="0"/>
        <v>0</v>
      </c>
      <c r="I33" s="122">
        <f aca="true" t="shared" si="1" ref="I33:I34">D33-H33</f>
        <v>3000</v>
      </c>
      <c r="J33" s="46"/>
      <c r="K33" s="46"/>
      <c r="L33" s="46"/>
      <c r="M33" s="46"/>
      <c r="N33" s="46"/>
      <c r="O33" s="46"/>
      <c r="P33" s="46"/>
    </row>
    <row r="34" spans="1:16" ht="34.5" customHeight="1">
      <c r="A34" s="107" t="s">
        <v>76</v>
      </c>
      <c r="B34" s="108"/>
      <c r="C34" s="109" t="s">
        <v>77</v>
      </c>
      <c r="D34" s="110">
        <v>9000</v>
      </c>
      <c r="E34" s="110">
        <v>0</v>
      </c>
      <c r="F34" s="97"/>
      <c r="G34" s="98"/>
      <c r="H34" s="111">
        <f t="shared" si="0"/>
        <v>0</v>
      </c>
      <c r="I34" s="122">
        <f t="shared" si="1"/>
        <v>9000</v>
      </c>
      <c r="J34" s="46"/>
      <c r="K34" s="46"/>
      <c r="L34" s="46"/>
      <c r="M34" s="46"/>
      <c r="N34" s="46"/>
      <c r="O34" s="46"/>
      <c r="P34" s="46"/>
    </row>
    <row r="35" spans="1:16" ht="48.75" customHeight="1">
      <c r="A35" s="107" t="s">
        <v>78</v>
      </c>
      <c r="B35" s="108"/>
      <c r="C35" s="109" t="s">
        <v>79</v>
      </c>
      <c r="D35" s="110">
        <v>0</v>
      </c>
      <c r="E35" s="110">
        <v>0</v>
      </c>
      <c r="F35" s="97"/>
      <c r="G35" s="98"/>
      <c r="H35" s="111">
        <f t="shared" si="0"/>
        <v>0</v>
      </c>
      <c r="I35" s="122"/>
      <c r="J35" s="46"/>
      <c r="K35" s="46"/>
      <c r="L35" s="46"/>
      <c r="M35" s="46"/>
      <c r="N35" s="46"/>
      <c r="O35" s="46"/>
      <c r="P35" s="46"/>
    </row>
    <row r="36" spans="1:16" ht="48.75" customHeight="1">
      <c r="A36" s="107" t="s">
        <v>80</v>
      </c>
      <c r="B36" s="108"/>
      <c r="C36" s="109" t="s">
        <v>81</v>
      </c>
      <c r="D36" s="110">
        <v>0</v>
      </c>
      <c r="E36" s="110">
        <f>150+150</f>
        <v>300</v>
      </c>
      <c r="F36" s="97"/>
      <c r="G36" s="98"/>
      <c r="H36" s="111">
        <f t="shared" si="0"/>
        <v>300</v>
      </c>
      <c r="I36" s="122"/>
      <c r="J36" s="46"/>
      <c r="K36" s="46"/>
      <c r="L36" s="46"/>
      <c r="M36" s="46"/>
      <c r="N36" s="46"/>
      <c r="O36" s="46"/>
      <c r="P36" s="46"/>
    </row>
    <row r="37" spans="1:16" ht="69.75" customHeight="1">
      <c r="A37" s="107" t="s">
        <v>82</v>
      </c>
      <c r="B37" s="108"/>
      <c r="C37" s="109" t="s">
        <v>83</v>
      </c>
      <c r="D37" s="110">
        <v>1708000</v>
      </c>
      <c r="E37" s="110">
        <f>23370+28978.8+191634</f>
        <v>243982.8</v>
      </c>
      <c r="F37" s="97"/>
      <c r="G37" s="98"/>
      <c r="H37" s="111">
        <f t="shared" si="0"/>
        <v>243982.8</v>
      </c>
      <c r="I37" s="122">
        <f>D37-H37</f>
        <v>1464017.2</v>
      </c>
      <c r="J37" s="46"/>
      <c r="K37" s="46"/>
      <c r="L37" s="46"/>
      <c r="M37" s="46"/>
      <c r="N37" s="46"/>
      <c r="O37" s="46"/>
      <c r="P37" s="46"/>
    </row>
    <row r="38" spans="1:16" ht="15.75" customHeight="1">
      <c r="A38" s="93" t="s">
        <v>84</v>
      </c>
      <c r="B38" s="94"/>
      <c r="C38" s="95" t="s">
        <v>85</v>
      </c>
      <c r="D38" s="96">
        <f>D39</f>
        <v>0</v>
      </c>
      <c r="E38" s="96">
        <f>E39</f>
        <v>0</v>
      </c>
      <c r="F38" s="97"/>
      <c r="G38" s="98"/>
      <c r="H38" s="99">
        <f t="shared" si="0"/>
        <v>0</v>
      </c>
      <c r="I38" s="123">
        <f>I39</f>
        <v>0</v>
      </c>
      <c r="J38" s="46"/>
      <c r="K38" s="46"/>
      <c r="L38" s="46"/>
      <c r="M38" s="46"/>
      <c r="N38" s="46"/>
      <c r="O38" s="46"/>
      <c r="P38" s="46"/>
    </row>
    <row r="39" spans="1:16" ht="15.75" customHeight="1">
      <c r="A39" s="124" t="s">
        <v>86</v>
      </c>
      <c r="B39" s="114"/>
      <c r="C39" s="125" t="s">
        <v>87</v>
      </c>
      <c r="D39" s="116">
        <v>0</v>
      </c>
      <c r="E39" s="116">
        <v>0</v>
      </c>
      <c r="F39" s="97"/>
      <c r="G39" s="98"/>
      <c r="H39" s="117">
        <f t="shared" si="0"/>
        <v>0</v>
      </c>
      <c r="I39" s="97"/>
      <c r="J39" s="46"/>
      <c r="K39" s="46"/>
      <c r="L39" s="46"/>
      <c r="M39" s="46"/>
      <c r="N39" s="46"/>
      <c r="O39" s="46"/>
      <c r="P39" s="46"/>
    </row>
    <row r="40" spans="1:16" ht="15">
      <c r="A40" s="93" t="s">
        <v>88</v>
      </c>
      <c r="B40" s="94"/>
      <c r="C40" s="95" t="s">
        <v>89</v>
      </c>
      <c r="D40" s="96">
        <f>D41+D44</f>
        <v>5865436</v>
      </c>
      <c r="E40" s="96">
        <f>E41+E44</f>
        <v>149084.17</v>
      </c>
      <c r="F40" s="97"/>
      <c r="G40" s="98"/>
      <c r="H40" s="99">
        <f t="shared" si="0"/>
        <v>149084.17</v>
      </c>
      <c r="I40" s="123">
        <f>I41+I44</f>
        <v>5720927.17</v>
      </c>
      <c r="J40" s="46"/>
      <c r="K40" s="46"/>
      <c r="L40" s="46"/>
      <c r="M40" s="46"/>
      <c r="N40" s="46"/>
      <c r="O40" s="46"/>
      <c r="P40" s="46"/>
    </row>
    <row r="41" spans="1:16" ht="15.75" customHeight="1">
      <c r="A41" s="101" t="s">
        <v>90</v>
      </c>
      <c r="B41" s="102"/>
      <c r="C41" s="103" t="s">
        <v>91</v>
      </c>
      <c r="D41" s="104">
        <f>D42+D43</f>
        <v>586436</v>
      </c>
      <c r="E41" s="104">
        <f>E42+E43</f>
        <v>-4476.96</v>
      </c>
      <c r="F41" s="97"/>
      <c r="G41" s="98"/>
      <c r="H41" s="105">
        <f t="shared" si="0"/>
        <v>-4476.96</v>
      </c>
      <c r="I41" s="106">
        <f>I42</f>
        <v>591656.57</v>
      </c>
      <c r="J41" s="46"/>
      <c r="K41" s="46"/>
      <c r="L41" s="46"/>
      <c r="M41" s="46"/>
      <c r="N41" s="46"/>
      <c r="O41" s="46"/>
      <c r="P41" s="46"/>
    </row>
    <row r="42" spans="1:16" ht="35.25" customHeight="1">
      <c r="A42" s="124" t="s">
        <v>92</v>
      </c>
      <c r="B42" s="114"/>
      <c r="C42" s="125" t="s">
        <v>93</v>
      </c>
      <c r="D42" s="116">
        <v>586436</v>
      </c>
      <c r="E42" s="116">
        <f>1409.06-8484.63+1855</f>
        <v>-5220.57</v>
      </c>
      <c r="F42" s="97"/>
      <c r="G42" s="98"/>
      <c r="H42" s="117">
        <f t="shared" si="0"/>
        <v>-5220.57</v>
      </c>
      <c r="I42" s="118">
        <f>D42-H42</f>
        <v>591656.57</v>
      </c>
      <c r="J42" s="46"/>
      <c r="K42" s="46"/>
      <c r="L42" s="46"/>
      <c r="M42" s="46"/>
      <c r="N42" s="46"/>
      <c r="O42" s="46"/>
      <c r="P42" s="46"/>
    </row>
    <row r="43" spans="1:16" ht="35.25" customHeight="1">
      <c r="A43" s="124" t="s">
        <v>94</v>
      </c>
      <c r="B43" s="114"/>
      <c r="C43" s="126" t="s">
        <v>95</v>
      </c>
      <c r="D43" s="116">
        <v>0</v>
      </c>
      <c r="E43" s="116">
        <f>8.67+693.26+41.68</f>
        <v>743.6099999999999</v>
      </c>
      <c r="F43" s="97"/>
      <c r="G43" s="98"/>
      <c r="H43" s="117"/>
      <c r="I43" s="97"/>
      <c r="J43" s="46"/>
      <c r="K43" s="46"/>
      <c r="L43" s="46"/>
      <c r="M43" s="46"/>
      <c r="N43" s="46"/>
      <c r="O43" s="46"/>
      <c r="P43" s="46"/>
    </row>
    <row r="44" spans="1:16" ht="13.5" customHeight="1">
      <c r="A44" s="101" t="s">
        <v>96</v>
      </c>
      <c r="B44" s="102"/>
      <c r="C44" s="103" t="s">
        <v>97</v>
      </c>
      <c r="D44" s="104">
        <f>D45+D48</f>
        <v>5279000</v>
      </c>
      <c r="E44" s="104">
        <f>E45+E48</f>
        <v>153561.13</v>
      </c>
      <c r="F44" s="97"/>
      <c r="G44" s="98"/>
      <c r="H44" s="105">
        <f aca="true" t="shared" si="2" ref="H44:H81">E44</f>
        <v>153561.13</v>
      </c>
      <c r="I44" s="106">
        <f>I45+I48</f>
        <v>5129270.6</v>
      </c>
      <c r="J44" s="46"/>
      <c r="K44" s="46"/>
      <c r="L44" s="46"/>
      <c r="M44" s="46"/>
      <c r="N44" s="46"/>
      <c r="O44" s="46"/>
      <c r="P44" s="46"/>
    </row>
    <row r="45" spans="1:16" ht="13.5" customHeight="1">
      <c r="A45" s="107" t="s">
        <v>98</v>
      </c>
      <c r="B45" s="108"/>
      <c r="C45" s="109" t="s">
        <v>99</v>
      </c>
      <c r="D45" s="110">
        <f>D46+D47</f>
        <v>4829000</v>
      </c>
      <c r="E45" s="110">
        <f>E46+E47</f>
        <v>41230.1</v>
      </c>
      <c r="F45" s="97"/>
      <c r="G45" s="98"/>
      <c r="H45" s="111">
        <f t="shared" si="2"/>
        <v>41230.1</v>
      </c>
      <c r="I45" s="122">
        <f>I46</f>
        <v>4788320</v>
      </c>
      <c r="J45" s="46"/>
      <c r="K45" s="46"/>
      <c r="L45" s="46"/>
      <c r="M45" s="46"/>
      <c r="N45" s="46"/>
      <c r="O45" s="46"/>
      <c r="P45" s="46"/>
    </row>
    <row r="46" spans="1:16" ht="22.5">
      <c r="A46" s="127" t="s">
        <v>100</v>
      </c>
      <c r="B46" s="128"/>
      <c r="C46" s="120" t="s">
        <v>101</v>
      </c>
      <c r="D46" s="129">
        <v>4829000</v>
      </c>
      <c r="E46" s="116">
        <f>23712+5+16963</f>
        <v>40680</v>
      </c>
      <c r="F46" s="97"/>
      <c r="G46" s="98"/>
      <c r="H46" s="130">
        <f t="shared" si="2"/>
        <v>40680</v>
      </c>
      <c r="I46" s="118">
        <f>D46-H46</f>
        <v>4788320</v>
      </c>
      <c r="J46" s="46"/>
      <c r="K46" s="46"/>
      <c r="L46" s="46"/>
      <c r="M46" s="46"/>
      <c r="N46" s="46"/>
      <c r="O46" s="46"/>
      <c r="P46" s="46"/>
    </row>
    <row r="47" spans="1:16" ht="35.25" customHeight="1">
      <c r="A47" s="127" t="s">
        <v>102</v>
      </c>
      <c r="B47" s="128"/>
      <c r="C47" s="115" t="s">
        <v>103</v>
      </c>
      <c r="D47" s="129">
        <v>0</v>
      </c>
      <c r="E47" s="129">
        <f>0.1+550</f>
        <v>550.1</v>
      </c>
      <c r="F47" s="97"/>
      <c r="G47" s="98"/>
      <c r="H47" s="130">
        <f t="shared" si="2"/>
        <v>550.1</v>
      </c>
      <c r="I47" s="131"/>
      <c r="J47" s="46"/>
      <c r="K47" s="46"/>
      <c r="L47" s="46"/>
      <c r="M47" s="46"/>
      <c r="N47" s="46"/>
      <c r="O47" s="46"/>
      <c r="P47" s="46"/>
    </row>
    <row r="48" spans="1:16" ht="13.5" customHeight="1">
      <c r="A48" s="107" t="s">
        <v>104</v>
      </c>
      <c r="B48" s="108"/>
      <c r="C48" s="109" t="s">
        <v>105</v>
      </c>
      <c r="D48" s="110">
        <f>D49+D50</f>
        <v>450000</v>
      </c>
      <c r="E48" s="110">
        <f>E49+E50</f>
        <v>112331.03</v>
      </c>
      <c r="F48" s="97"/>
      <c r="G48" s="98"/>
      <c r="H48" s="111">
        <f t="shared" si="2"/>
        <v>112331.03</v>
      </c>
      <c r="I48" s="122">
        <f>I49+I50</f>
        <v>340950.6</v>
      </c>
      <c r="J48" s="132"/>
      <c r="K48" s="46"/>
      <c r="L48" s="46"/>
      <c r="M48" s="46"/>
      <c r="N48" s="46"/>
      <c r="O48" s="46"/>
      <c r="P48" s="46"/>
    </row>
    <row r="49" spans="1:16" ht="26.25" customHeight="1">
      <c r="A49" s="127" t="s">
        <v>106</v>
      </c>
      <c r="B49" s="128"/>
      <c r="C49" s="120" t="s">
        <v>107</v>
      </c>
      <c r="D49" s="129">
        <v>450000</v>
      </c>
      <c r="E49" s="116">
        <f>57212.71+26724.34+25112.35</f>
        <v>109049.4</v>
      </c>
      <c r="F49" s="97"/>
      <c r="G49" s="98"/>
      <c r="H49" s="130">
        <f t="shared" si="2"/>
        <v>109049.4</v>
      </c>
      <c r="I49" s="118">
        <f>D49-H49</f>
        <v>340950.6</v>
      </c>
      <c r="J49" s="46"/>
      <c r="K49" s="46"/>
      <c r="L49" s="46"/>
      <c r="M49" s="46"/>
      <c r="N49" s="46"/>
      <c r="O49" s="46"/>
      <c r="P49" s="46"/>
    </row>
    <row r="50" spans="1:16" ht="35.25" customHeight="1">
      <c r="A50" s="127" t="s">
        <v>108</v>
      </c>
      <c r="B50" s="128"/>
      <c r="C50" s="115" t="s">
        <v>109</v>
      </c>
      <c r="D50" s="129">
        <v>0</v>
      </c>
      <c r="E50" s="116">
        <f>933.86+977.5+1370.27</f>
        <v>3281.63</v>
      </c>
      <c r="F50" s="97"/>
      <c r="G50" s="98"/>
      <c r="H50" s="130">
        <f t="shared" si="2"/>
        <v>3281.63</v>
      </c>
      <c r="I50" s="131"/>
      <c r="J50" s="46"/>
      <c r="K50" s="46"/>
      <c r="L50" s="46"/>
      <c r="M50" s="46"/>
      <c r="N50" s="46"/>
      <c r="O50" s="46"/>
      <c r="P50" s="46"/>
    </row>
    <row r="51" spans="1:16" ht="33.75" customHeight="1" hidden="1">
      <c r="A51" s="93" t="s">
        <v>110</v>
      </c>
      <c r="B51" s="94"/>
      <c r="C51" s="95" t="s">
        <v>111</v>
      </c>
      <c r="D51" s="133">
        <v>0</v>
      </c>
      <c r="E51" s="133">
        <v>0</v>
      </c>
      <c r="F51" s="134"/>
      <c r="G51" s="135"/>
      <c r="H51" s="136">
        <f t="shared" si="2"/>
        <v>0</v>
      </c>
      <c r="I51" s="137"/>
      <c r="J51" s="46"/>
      <c r="K51" s="46"/>
      <c r="L51" s="46"/>
      <c r="M51" s="46"/>
      <c r="N51" s="46"/>
      <c r="O51" s="46"/>
      <c r="P51" s="46"/>
    </row>
    <row r="52" spans="1:16" ht="25.5" customHeight="1" hidden="1">
      <c r="A52" s="93" t="s">
        <v>112</v>
      </c>
      <c r="B52" s="94"/>
      <c r="C52" s="95" t="s">
        <v>113</v>
      </c>
      <c r="D52" s="133">
        <f>D53+D55+D57+D59+D60</f>
        <v>0</v>
      </c>
      <c r="E52" s="133">
        <f>E53+E55+E57+E59+E60</f>
        <v>0</v>
      </c>
      <c r="F52" s="134"/>
      <c r="G52" s="135"/>
      <c r="H52" s="136">
        <f t="shared" si="2"/>
        <v>0</v>
      </c>
      <c r="I52" s="137"/>
      <c r="J52" s="46"/>
      <c r="K52" s="46"/>
      <c r="L52" s="46"/>
      <c r="M52" s="46"/>
      <c r="N52" s="46"/>
      <c r="O52" s="46"/>
      <c r="P52" s="46"/>
    </row>
    <row r="53" spans="1:16" ht="24.75" customHeight="1" hidden="1">
      <c r="A53" s="107" t="s">
        <v>114</v>
      </c>
      <c r="B53" s="108"/>
      <c r="C53" s="109" t="s">
        <v>115</v>
      </c>
      <c r="D53" s="110">
        <f>D54</f>
        <v>0</v>
      </c>
      <c r="E53" s="110">
        <f>E54</f>
        <v>0</v>
      </c>
      <c r="F53" s="97"/>
      <c r="G53" s="98"/>
      <c r="H53" s="111">
        <f t="shared" si="2"/>
        <v>0</v>
      </c>
      <c r="I53" s="122"/>
      <c r="J53" s="46"/>
      <c r="K53" s="46"/>
      <c r="L53" s="46"/>
      <c r="M53" s="46"/>
      <c r="N53" s="46"/>
      <c r="O53" s="46"/>
      <c r="P53" s="46"/>
    </row>
    <row r="54" spans="1:16" ht="58.5" customHeight="1" hidden="1">
      <c r="A54" s="127" t="s">
        <v>116</v>
      </c>
      <c r="B54" s="128"/>
      <c r="C54" s="120" t="s">
        <v>117</v>
      </c>
      <c r="D54" s="138">
        <v>0</v>
      </c>
      <c r="E54" s="138">
        <v>0</v>
      </c>
      <c r="F54" s="139"/>
      <c r="G54" s="140"/>
      <c r="H54" s="141">
        <f t="shared" si="2"/>
        <v>0</v>
      </c>
      <c r="I54" s="139"/>
      <c r="J54" s="46"/>
      <c r="K54" s="46"/>
      <c r="L54" s="46"/>
      <c r="M54" s="46"/>
      <c r="N54" s="46"/>
      <c r="O54" s="46"/>
      <c r="P54" s="46"/>
    </row>
    <row r="55" spans="1:16" ht="56.25" customHeight="1" hidden="1">
      <c r="A55" s="107" t="s">
        <v>118</v>
      </c>
      <c r="B55" s="108"/>
      <c r="C55" s="109" t="s">
        <v>119</v>
      </c>
      <c r="D55" s="110">
        <f>D56</f>
        <v>0</v>
      </c>
      <c r="E55" s="110">
        <f>E56</f>
        <v>0</v>
      </c>
      <c r="F55" s="97"/>
      <c r="G55" s="98"/>
      <c r="H55" s="111">
        <f t="shared" si="2"/>
        <v>0</v>
      </c>
      <c r="I55" s="122"/>
      <c r="J55" s="46"/>
      <c r="K55" s="46"/>
      <c r="L55" s="46"/>
      <c r="M55" s="46"/>
      <c r="N55" s="46"/>
      <c r="O55" s="46"/>
      <c r="P55" s="46"/>
    </row>
    <row r="56" spans="1:16" ht="67.5" customHeight="1" hidden="1">
      <c r="A56" s="127" t="s">
        <v>120</v>
      </c>
      <c r="B56" s="128"/>
      <c r="C56" s="120" t="s">
        <v>121</v>
      </c>
      <c r="D56" s="129">
        <v>0</v>
      </c>
      <c r="E56" s="129">
        <v>0</v>
      </c>
      <c r="F56" s="97"/>
      <c r="G56" s="98"/>
      <c r="H56" s="130">
        <f t="shared" si="2"/>
        <v>0</v>
      </c>
      <c r="I56" s="131"/>
      <c r="J56" s="46"/>
      <c r="K56" s="46"/>
      <c r="L56" s="46"/>
      <c r="M56" s="46"/>
      <c r="N56" s="46"/>
      <c r="O56" s="46"/>
      <c r="P56" s="46"/>
    </row>
    <row r="57" spans="1:16" ht="48" customHeight="1" hidden="1">
      <c r="A57" s="107" t="s">
        <v>122</v>
      </c>
      <c r="B57" s="108"/>
      <c r="C57" s="109" t="s">
        <v>123</v>
      </c>
      <c r="D57" s="110">
        <f>D58</f>
        <v>0</v>
      </c>
      <c r="E57" s="110">
        <f>E58</f>
        <v>0</v>
      </c>
      <c r="F57" s="97"/>
      <c r="G57" s="98"/>
      <c r="H57" s="111">
        <f t="shared" si="2"/>
        <v>0</v>
      </c>
      <c r="I57" s="122"/>
      <c r="J57" s="46"/>
      <c r="K57" s="46"/>
      <c r="L57" s="46"/>
      <c r="M57" s="46"/>
      <c r="N57" s="46"/>
      <c r="O57" s="46"/>
      <c r="P57" s="46"/>
    </row>
    <row r="58" spans="1:16" ht="56.25" customHeight="1" hidden="1">
      <c r="A58" s="127" t="s">
        <v>124</v>
      </c>
      <c r="B58" s="128"/>
      <c r="C58" s="120" t="s">
        <v>123</v>
      </c>
      <c r="D58" s="129">
        <v>0</v>
      </c>
      <c r="E58" s="129">
        <v>0</v>
      </c>
      <c r="F58" s="97"/>
      <c r="G58" s="98"/>
      <c r="H58" s="130">
        <f t="shared" si="2"/>
        <v>0</v>
      </c>
      <c r="I58" s="131"/>
      <c r="J58" s="46"/>
      <c r="K58" s="46"/>
      <c r="L58" s="46"/>
      <c r="M58" s="46"/>
      <c r="N58" s="46"/>
      <c r="O58" s="46"/>
      <c r="P58" s="46"/>
    </row>
    <row r="59" spans="1:16" ht="35.25" customHeight="1" hidden="1">
      <c r="A59" s="107" t="s">
        <v>125</v>
      </c>
      <c r="B59" s="108"/>
      <c r="C59" s="109" t="s">
        <v>126</v>
      </c>
      <c r="D59" s="110">
        <v>0</v>
      </c>
      <c r="E59" s="110">
        <v>0</v>
      </c>
      <c r="F59" s="97"/>
      <c r="G59" s="98"/>
      <c r="H59" s="111">
        <f t="shared" si="2"/>
        <v>0</v>
      </c>
      <c r="I59" s="122"/>
      <c r="J59" s="46"/>
      <c r="K59" s="46"/>
      <c r="L59" s="46"/>
      <c r="M59" s="46"/>
      <c r="N59" s="46"/>
      <c r="O59" s="46"/>
      <c r="P59" s="46"/>
    </row>
    <row r="60" spans="1:16" ht="35.25" customHeight="1" hidden="1">
      <c r="A60" s="107" t="s">
        <v>127</v>
      </c>
      <c r="B60" s="108"/>
      <c r="C60" s="109" t="s">
        <v>128</v>
      </c>
      <c r="D60" s="110">
        <v>0</v>
      </c>
      <c r="E60" s="110">
        <v>0</v>
      </c>
      <c r="F60" s="97"/>
      <c r="G60" s="98"/>
      <c r="H60" s="111">
        <f t="shared" si="2"/>
        <v>0</v>
      </c>
      <c r="I60" s="122"/>
      <c r="J60" s="46"/>
      <c r="K60" s="46"/>
      <c r="L60" s="46"/>
      <c r="M60" s="46"/>
      <c r="N60" s="46"/>
      <c r="O60" s="46"/>
      <c r="P60" s="46"/>
    </row>
    <row r="61" spans="1:16" ht="24.75" customHeight="1" hidden="1">
      <c r="A61" s="93" t="s">
        <v>129</v>
      </c>
      <c r="B61" s="94"/>
      <c r="C61" s="95" t="s">
        <v>130</v>
      </c>
      <c r="D61" s="96">
        <f>D62+D63</f>
        <v>0</v>
      </c>
      <c r="E61" s="96">
        <f>E62+E63</f>
        <v>0</v>
      </c>
      <c r="F61" s="97"/>
      <c r="G61" s="98"/>
      <c r="H61" s="99">
        <f t="shared" si="2"/>
        <v>0</v>
      </c>
      <c r="I61" s="123"/>
      <c r="J61" s="46"/>
      <c r="K61" s="46"/>
      <c r="L61" s="46"/>
      <c r="M61" s="46"/>
      <c r="N61" s="46"/>
      <c r="O61" s="46"/>
      <c r="P61" s="46"/>
    </row>
    <row r="62" spans="1:16" ht="13.5" customHeight="1" hidden="1">
      <c r="A62" s="127" t="s">
        <v>131</v>
      </c>
      <c r="B62" s="128"/>
      <c r="C62" s="120" t="s">
        <v>132</v>
      </c>
      <c r="D62" s="129">
        <v>0</v>
      </c>
      <c r="E62" s="129">
        <v>0</v>
      </c>
      <c r="F62" s="97"/>
      <c r="G62" s="98"/>
      <c r="H62" s="130">
        <f t="shared" si="2"/>
        <v>0</v>
      </c>
      <c r="I62" s="131"/>
      <c r="J62" s="46"/>
      <c r="K62" s="46"/>
      <c r="L62" s="46"/>
      <c r="M62" s="46"/>
      <c r="N62" s="46"/>
      <c r="O62" s="46"/>
      <c r="P62" s="46"/>
    </row>
    <row r="63" spans="1:16" ht="13.5" customHeight="1" hidden="1">
      <c r="A63" s="127" t="s">
        <v>133</v>
      </c>
      <c r="B63" s="128"/>
      <c r="C63" s="120" t="s">
        <v>134</v>
      </c>
      <c r="D63" s="129">
        <v>0</v>
      </c>
      <c r="E63" s="129">
        <v>0</v>
      </c>
      <c r="F63" s="97"/>
      <c r="G63" s="98"/>
      <c r="H63" s="130">
        <f t="shared" si="2"/>
        <v>0</v>
      </c>
      <c r="I63" s="131"/>
      <c r="J63" s="46"/>
      <c r="K63" s="46"/>
      <c r="L63" s="46"/>
      <c r="M63" s="46"/>
      <c r="N63" s="46"/>
      <c r="O63" s="46"/>
      <c r="P63" s="46"/>
    </row>
    <row r="64" spans="1:16" ht="13.5" customHeight="1" hidden="1">
      <c r="A64" s="93" t="s">
        <v>135</v>
      </c>
      <c r="B64" s="94"/>
      <c r="C64" s="95" t="s">
        <v>136</v>
      </c>
      <c r="D64" s="96">
        <f>D65+D66+D67</f>
        <v>0</v>
      </c>
      <c r="E64" s="96">
        <f>E65+E66+E67</f>
        <v>0</v>
      </c>
      <c r="F64" s="97"/>
      <c r="G64" s="98"/>
      <c r="H64" s="99">
        <f t="shared" si="2"/>
        <v>0</v>
      </c>
      <c r="I64" s="123"/>
      <c r="J64" s="46"/>
      <c r="K64" s="46"/>
      <c r="L64" s="46"/>
      <c r="M64" s="46"/>
      <c r="N64" s="46"/>
      <c r="O64" s="46"/>
      <c r="P64" s="46"/>
    </row>
    <row r="65" spans="1:16" ht="33.75" customHeight="1" hidden="1">
      <c r="A65" s="127" t="s">
        <v>137</v>
      </c>
      <c r="B65" s="128"/>
      <c r="C65" s="120" t="s">
        <v>138</v>
      </c>
      <c r="D65" s="129">
        <v>0</v>
      </c>
      <c r="E65" s="129">
        <v>0</v>
      </c>
      <c r="F65" s="97"/>
      <c r="G65" s="98"/>
      <c r="H65" s="130">
        <f t="shared" si="2"/>
        <v>0</v>
      </c>
      <c r="I65" s="131"/>
      <c r="J65" s="46"/>
      <c r="K65" s="46"/>
      <c r="L65" s="46"/>
      <c r="M65" s="46"/>
      <c r="N65" s="46"/>
      <c r="O65" s="46"/>
      <c r="P65" s="46"/>
    </row>
    <row r="66" spans="1:16" ht="39" customHeight="1" hidden="1">
      <c r="A66" s="127" t="s">
        <v>139</v>
      </c>
      <c r="B66" s="128"/>
      <c r="C66" s="120" t="s">
        <v>140</v>
      </c>
      <c r="D66" s="129">
        <v>0</v>
      </c>
      <c r="E66" s="129">
        <v>0</v>
      </c>
      <c r="F66" s="97"/>
      <c r="G66" s="98"/>
      <c r="H66" s="130">
        <f t="shared" si="2"/>
        <v>0</v>
      </c>
      <c r="I66" s="131"/>
      <c r="J66" s="46"/>
      <c r="K66" s="46"/>
      <c r="L66" s="46"/>
      <c r="M66" s="46"/>
      <c r="N66" s="46"/>
      <c r="O66" s="46"/>
      <c r="P66" s="46"/>
    </row>
    <row r="67" spans="1:16" ht="23.25" customHeight="1" hidden="1">
      <c r="A67" s="127" t="s">
        <v>141</v>
      </c>
      <c r="B67" s="128"/>
      <c r="C67" s="120" t="s">
        <v>142</v>
      </c>
      <c r="D67" s="129">
        <v>0</v>
      </c>
      <c r="E67" s="129">
        <v>0</v>
      </c>
      <c r="F67" s="97"/>
      <c r="G67" s="98"/>
      <c r="H67" s="130">
        <f t="shared" si="2"/>
        <v>0</v>
      </c>
      <c r="I67" s="142"/>
      <c r="J67" s="46"/>
      <c r="K67" s="46"/>
      <c r="L67" s="46"/>
      <c r="M67" s="46"/>
      <c r="N67" s="46"/>
      <c r="O67" s="46"/>
      <c r="P67" s="46"/>
    </row>
    <row r="68" spans="1:16" ht="15">
      <c r="A68" s="93" t="s">
        <v>143</v>
      </c>
      <c r="B68" s="94"/>
      <c r="C68" s="95" t="s">
        <v>144</v>
      </c>
      <c r="D68" s="96">
        <f>D69+D70</f>
        <v>2100</v>
      </c>
      <c r="E68" s="96">
        <f>E69+E70</f>
        <v>0</v>
      </c>
      <c r="F68" s="97"/>
      <c r="G68" s="98"/>
      <c r="H68" s="99">
        <f t="shared" si="2"/>
        <v>0</v>
      </c>
      <c r="I68" s="123">
        <f>I69+I70</f>
        <v>2100</v>
      </c>
      <c r="J68" s="46"/>
      <c r="K68" s="46"/>
      <c r="L68" s="46"/>
      <c r="M68" s="46"/>
      <c r="N68" s="46"/>
      <c r="O68" s="46"/>
      <c r="P68" s="46"/>
    </row>
    <row r="69" spans="1:16" ht="36.75" customHeight="1">
      <c r="A69" s="124" t="s">
        <v>145</v>
      </c>
      <c r="B69" s="114"/>
      <c r="C69" s="125" t="s">
        <v>146</v>
      </c>
      <c r="D69" s="116">
        <v>2100</v>
      </c>
      <c r="E69" s="116">
        <v>0</v>
      </c>
      <c r="F69" s="97"/>
      <c r="G69" s="98"/>
      <c r="H69" s="117">
        <f t="shared" si="2"/>
        <v>0</v>
      </c>
      <c r="I69" s="118">
        <f>D69-H69</f>
        <v>2100</v>
      </c>
      <c r="J69" s="46"/>
      <c r="K69" s="46"/>
      <c r="L69" s="46"/>
      <c r="M69" s="46"/>
      <c r="N69" s="46"/>
      <c r="O69" s="46"/>
      <c r="P69" s="46"/>
    </row>
    <row r="70" spans="1:16" ht="48.75" customHeight="1">
      <c r="A70" s="124" t="s">
        <v>147</v>
      </c>
      <c r="B70" s="114"/>
      <c r="C70" s="125" t="s">
        <v>148</v>
      </c>
      <c r="D70" s="116">
        <v>0</v>
      </c>
      <c r="E70" s="116">
        <v>0</v>
      </c>
      <c r="F70" s="97"/>
      <c r="G70" s="98"/>
      <c r="H70" s="117">
        <f t="shared" si="2"/>
        <v>0</v>
      </c>
      <c r="I70" s="97"/>
      <c r="J70" s="46"/>
      <c r="K70" s="46"/>
      <c r="L70" s="46"/>
      <c r="M70" s="46"/>
      <c r="N70" s="46"/>
      <c r="O70" s="46"/>
      <c r="P70" s="46"/>
    </row>
    <row r="71" spans="1:16" ht="15" customHeight="1" hidden="1">
      <c r="A71" s="93" t="s">
        <v>149</v>
      </c>
      <c r="B71" s="94"/>
      <c r="C71" s="95" t="s">
        <v>150</v>
      </c>
      <c r="D71" s="96">
        <f>D72+D74</f>
        <v>0</v>
      </c>
      <c r="E71" s="96">
        <f>E72+E74</f>
        <v>0</v>
      </c>
      <c r="F71" s="97"/>
      <c r="G71" s="98"/>
      <c r="H71" s="99">
        <f t="shared" si="2"/>
        <v>0</v>
      </c>
      <c r="I71" s="123"/>
      <c r="J71" s="46"/>
      <c r="K71" s="46"/>
      <c r="L71" s="46"/>
      <c r="M71" s="46"/>
      <c r="N71" s="46"/>
      <c r="O71" s="46"/>
      <c r="P71" s="46"/>
    </row>
    <row r="72" spans="1:16" ht="15" customHeight="1" hidden="1">
      <c r="A72" s="101" t="s">
        <v>151</v>
      </c>
      <c r="B72" s="102"/>
      <c r="C72" s="103" t="s">
        <v>152</v>
      </c>
      <c r="D72" s="104">
        <f>D73+D76</f>
        <v>0</v>
      </c>
      <c r="E72" s="104">
        <f>E73+E76</f>
        <v>0</v>
      </c>
      <c r="F72" s="97"/>
      <c r="G72" s="98"/>
      <c r="H72" s="105">
        <f t="shared" si="2"/>
        <v>0</v>
      </c>
      <c r="I72" s="106"/>
      <c r="J72" s="46"/>
      <c r="K72" s="46"/>
      <c r="L72" s="46"/>
      <c r="M72" s="46"/>
      <c r="N72" s="46"/>
      <c r="O72" s="46"/>
      <c r="P72" s="46"/>
    </row>
    <row r="73" spans="1:16" ht="24.75" customHeight="1" hidden="1">
      <c r="A73" s="124" t="s">
        <v>153</v>
      </c>
      <c r="B73" s="114"/>
      <c r="C73" s="125" t="s">
        <v>154</v>
      </c>
      <c r="D73" s="116">
        <v>0</v>
      </c>
      <c r="E73" s="116">
        <v>0</v>
      </c>
      <c r="F73" s="97"/>
      <c r="G73" s="98"/>
      <c r="H73" s="117">
        <f t="shared" si="2"/>
        <v>0</v>
      </c>
      <c r="I73" s="97"/>
      <c r="J73" s="46"/>
      <c r="K73" s="46"/>
      <c r="L73" s="46"/>
      <c r="M73" s="46"/>
      <c r="N73" s="46"/>
      <c r="O73" s="46"/>
      <c r="P73" s="46"/>
    </row>
    <row r="74" spans="1:16" ht="25.5" customHeight="1" hidden="1">
      <c r="A74" s="101" t="s">
        <v>155</v>
      </c>
      <c r="B74" s="102"/>
      <c r="C74" s="103" t="s">
        <v>156</v>
      </c>
      <c r="D74" s="104">
        <f>D75</f>
        <v>0</v>
      </c>
      <c r="E74" s="104">
        <f>E75</f>
        <v>0</v>
      </c>
      <c r="F74" s="97"/>
      <c r="G74" s="98"/>
      <c r="H74" s="105">
        <f t="shared" si="2"/>
        <v>0</v>
      </c>
      <c r="I74" s="106"/>
      <c r="J74" s="46"/>
      <c r="K74" s="46"/>
      <c r="L74" s="46"/>
      <c r="M74" s="46"/>
      <c r="N74" s="46"/>
      <c r="O74" s="46"/>
      <c r="P74" s="46"/>
    </row>
    <row r="75" spans="1:16" ht="36" customHeight="1" hidden="1">
      <c r="A75" s="124" t="s">
        <v>157</v>
      </c>
      <c r="B75" s="114"/>
      <c r="C75" s="125" t="s">
        <v>158</v>
      </c>
      <c r="D75" s="116">
        <v>0</v>
      </c>
      <c r="E75" s="116">
        <v>0</v>
      </c>
      <c r="F75" s="97"/>
      <c r="G75" s="98"/>
      <c r="H75" s="117">
        <f t="shared" si="2"/>
        <v>0</v>
      </c>
      <c r="I75" s="97"/>
      <c r="J75" s="46"/>
      <c r="K75" s="46"/>
      <c r="L75" s="46"/>
      <c r="M75" s="46"/>
      <c r="N75" s="46"/>
      <c r="O75" s="46"/>
      <c r="P75" s="46"/>
    </row>
    <row r="76" spans="1:16" ht="13.5" customHeight="1" hidden="1">
      <c r="A76" s="124" t="s">
        <v>159</v>
      </c>
      <c r="B76" s="114"/>
      <c r="C76" s="125" t="s">
        <v>160</v>
      </c>
      <c r="D76" s="116">
        <v>0</v>
      </c>
      <c r="E76" s="116">
        <v>0</v>
      </c>
      <c r="F76" s="97"/>
      <c r="G76" s="98"/>
      <c r="H76" s="117">
        <f t="shared" si="2"/>
        <v>0</v>
      </c>
      <c r="I76" s="97"/>
      <c r="J76" s="46"/>
      <c r="K76" s="46"/>
      <c r="L76" s="46"/>
      <c r="M76" s="46"/>
      <c r="N76" s="46"/>
      <c r="O76" s="46"/>
      <c r="P76" s="46"/>
    </row>
    <row r="77" spans="1:16" ht="15" customHeight="1">
      <c r="A77" s="143" t="s">
        <v>161</v>
      </c>
      <c r="B77" s="144"/>
      <c r="C77" s="145" t="s">
        <v>162</v>
      </c>
      <c r="D77" s="146">
        <f>D78</f>
        <v>1586400</v>
      </c>
      <c r="E77" s="146">
        <f>E78</f>
        <v>397075</v>
      </c>
      <c r="F77" s="97"/>
      <c r="G77" s="98"/>
      <c r="H77" s="91">
        <f t="shared" si="2"/>
        <v>397075</v>
      </c>
      <c r="I77" s="147">
        <f>I78</f>
        <v>1189325</v>
      </c>
      <c r="J77" s="132"/>
      <c r="K77" s="46"/>
      <c r="L77" s="46"/>
      <c r="M77" s="46"/>
      <c r="N77" s="46"/>
      <c r="O77" s="46"/>
      <c r="P77" s="46"/>
    </row>
    <row r="78" spans="1:16" ht="26.25" customHeight="1">
      <c r="A78" s="93" t="s">
        <v>163</v>
      </c>
      <c r="B78" s="94"/>
      <c r="C78" s="95" t="s">
        <v>164</v>
      </c>
      <c r="D78" s="96">
        <f>D79+D81+D83+D86</f>
        <v>1586400</v>
      </c>
      <c r="E78" s="96">
        <f>E79+E81+E83+E86</f>
        <v>397075</v>
      </c>
      <c r="F78" s="97"/>
      <c r="G78" s="98"/>
      <c r="H78" s="136">
        <f t="shared" si="2"/>
        <v>397075</v>
      </c>
      <c r="I78" s="123">
        <f>I79+I81+I83+I86</f>
        <v>1189325</v>
      </c>
      <c r="J78" s="46"/>
      <c r="K78" s="46"/>
      <c r="L78" s="46"/>
      <c r="M78" s="46"/>
      <c r="N78" s="46"/>
      <c r="O78" s="46"/>
      <c r="P78" s="46"/>
    </row>
    <row r="79" spans="1:16" ht="25.5" customHeight="1">
      <c r="A79" s="101" t="s">
        <v>165</v>
      </c>
      <c r="B79" s="102"/>
      <c r="C79" s="103" t="s">
        <v>166</v>
      </c>
      <c r="D79" s="104">
        <f>D80</f>
        <v>1517000</v>
      </c>
      <c r="E79" s="104">
        <f>E80</f>
        <v>379250</v>
      </c>
      <c r="F79" s="97"/>
      <c r="G79" s="98"/>
      <c r="H79" s="148">
        <f t="shared" si="2"/>
        <v>379250</v>
      </c>
      <c r="I79" s="106">
        <f>I80</f>
        <v>1137750</v>
      </c>
      <c r="J79" s="46"/>
      <c r="K79" s="46"/>
      <c r="L79" s="46"/>
      <c r="M79" s="46"/>
      <c r="N79" s="46"/>
      <c r="O79" s="46"/>
      <c r="P79" s="46"/>
    </row>
    <row r="80" spans="1:16" ht="24" customHeight="1">
      <c r="A80" s="127" t="s">
        <v>167</v>
      </c>
      <c r="B80" s="128"/>
      <c r="C80" s="120" t="s">
        <v>168</v>
      </c>
      <c r="D80" s="129">
        <v>1517000</v>
      </c>
      <c r="E80" s="116">
        <f>252833+126417</f>
        <v>379250</v>
      </c>
      <c r="F80" s="97"/>
      <c r="G80" s="98"/>
      <c r="H80" s="149">
        <f t="shared" si="2"/>
        <v>379250</v>
      </c>
      <c r="I80" s="97">
        <f>D80-H80</f>
        <v>1137750</v>
      </c>
      <c r="J80" s="150"/>
      <c r="K80" s="46"/>
      <c r="L80" s="46"/>
      <c r="M80" s="46"/>
      <c r="N80" s="46"/>
      <c r="O80" s="46"/>
      <c r="P80" s="46"/>
    </row>
    <row r="81" spans="1:16" ht="22.5">
      <c r="A81" s="101" t="s">
        <v>169</v>
      </c>
      <c r="B81" s="102"/>
      <c r="C81" s="103" t="s">
        <v>170</v>
      </c>
      <c r="D81" s="151">
        <f>D82</f>
        <v>0</v>
      </c>
      <c r="E81" s="151">
        <f>E82</f>
        <v>0</v>
      </c>
      <c r="F81" s="152"/>
      <c r="G81" s="153"/>
      <c r="H81" s="148">
        <f t="shared" si="2"/>
        <v>0</v>
      </c>
      <c r="I81" s="106"/>
      <c r="J81" s="150"/>
      <c r="K81" s="46"/>
      <c r="L81" s="46"/>
      <c r="M81" s="46"/>
      <c r="N81" s="46"/>
      <c r="O81" s="46"/>
      <c r="P81" s="46"/>
    </row>
    <row r="82" spans="1:16" ht="27.75" customHeight="1">
      <c r="A82" s="124" t="s">
        <v>171</v>
      </c>
      <c r="B82" s="154"/>
      <c r="C82" s="120" t="s">
        <v>172</v>
      </c>
      <c r="D82" s="155">
        <v>0</v>
      </c>
      <c r="E82" s="156">
        <v>0</v>
      </c>
      <c r="F82" s="152"/>
      <c r="G82" s="153"/>
      <c r="H82" s="157"/>
      <c r="I82" s="142"/>
      <c r="J82" s="150"/>
      <c r="K82" s="46"/>
      <c r="L82" s="46"/>
      <c r="M82" s="46"/>
      <c r="N82" s="46"/>
      <c r="O82" s="46"/>
      <c r="P82" s="46"/>
    </row>
    <row r="83" spans="1:16" ht="22.5" customHeight="1">
      <c r="A83" s="101" t="s">
        <v>173</v>
      </c>
      <c r="B83" s="102"/>
      <c r="C83" s="103" t="s">
        <v>174</v>
      </c>
      <c r="D83" s="104">
        <f>D84+D85</f>
        <v>69400</v>
      </c>
      <c r="E83" s="104">
        <f>E84+E85</f>
        <v>17825</v>
      </c>
      <c r="F83" s="97"/>
      <c r="G83" s="98"/>
      <c r="H83" s="106">
        <f>H84+H85</f>
        <v>17825</v>
      </c>
      <c r="I83" s="104">
        <f>I84+I85</f>
        <v>51575</v>
      </c>
      <c r="J83" s="150"/>
      <c r="K83" s="46"/>
      <c r="L83" s="46"/>
      <c r="M83" s="46"/>
      <c r="N83" s="46"/>
      <c r="O83" s="46"/>
      <c r="P83" s="46"/>
    </row>
    <row r="84" spans="1:16" s="159" customFormat="1" ht="24" customHeight="1">
      <c r="A84" s="124" t="s">
        <v>175</v>
      </c>
      <c r="B84" s="114"/>
      <c r="C84" s="125" t="s">
        <v>176</v>
      </c>
      <c r="D84" s="156">
        <v>1900</v>
      </c>
      <c r="E84" s="156">
        <v>950</v>
      </c>
      <c r="F84" s="152"/>
      <c r="G84" s="153"/>
      <c r="H84" s="158">
        <f aca="true" t="shared" si="3" ref="H84:H89">E84</f>
        <v>950</v>
      </c>
      <c r="I84" s="152">
        <f aca="true" t="shared" si="4" ref="I84:I85">D84-H84</f>
        <v>950</v>
      </c>
      <c r="J84" s="150"/>
      <c r="K84" s="150"/>
      <c r="L84" s="150"/>
      <c r="M84" s="150"/>
      <c r="N84" s="150"/>
      <c r="O84" s="150"/>
      <c r="P84" s="150"/>
    </row>
    <row r="85" spans="1:16" ht="38.25" customHeight="1">
      <c r="A85" s="127" t="s">
        <v>177</v>
      </c>
      <c r="B85" s="128"/>
      <c r="C85" s="120" t="s">
        <v>178</v>
      </c>
      <c r="D85" s="129">
        <v>67500</v>
      </c>
      <c r="E85" s="129">
        <f>16875</f>
        <v>16875</v>
      </c>
      <c r="F85" s="97"/>
      <c r="G85" s="98"/>
      <c r="H85" s="149">
        <f t="shared" si="3"/>
        <v>16875</v>
      </c>
      <c r="I85" s="152">
        <f t="shared" si="4"/>
        <v>50625</v>
      </c>
      <c r="J85" s="46"/>
      <c r="K85" s="46"/>
      <c r="L85" s="46"/>
      <c r="M85" s="46"/>
      <c r="N85" s="46"/>
      <c r="O85" s="46"/>
      <c r="P85" s="46"/>
    </row>
    <row r="86" spans="1:16" ht="13.5" customHeight="1">
      <c r="A86" s="101" t="s">
        <v>179</v>
      </c>
      <c r="B86" s="102"/>
      <c r="C86" s="103" t="s">
        <v>180</v>
      </c>
      <c r="D86" s="151">
        <f>D87+D88</f>
        <v>0</v>
      </c>
      <c r="E86" s="151">
        <f>E87+E88</f>
        <v>0</v>
      </c>
      <c r="F86" s="152"/>
      <c r="G86" s="153"/>
      <c r="H86" s="148">
        <f t="shared" si="3"/>
        <v>0</v>
      </c>
      <c r="I86" s="106"/>
      <c r="J86" s="46"/>
      <c r="K86" s="46"/>
      <c r="L86" s="46"/>
      <c r="M86" s="46"/>
      <c r="N86" s="46"/>
      <c r="O86" s="46"/>
      <c r="P86" s="46"/>
    </row>
    <row r="87" spans="1:16" ht="47.25" customHeight="1">
      <c r="A87" s="160" t="s">
        <v>181</v>
      </c>
      <c r="B87" s="161"/>
      <c r="C87" s="162" t="s">
        <v>182</v>
      </c>
      <c r="D87" s="156">
        <v>0</v>
      </c>
      <c r="E87" s="156">
        <v>0</v>
      </c>
      <c r="F87" s="152"/>
      <c r="G87" s="153"/>
      <c r="H87" s="149">
        <f t="shared" si="3"/>
        <v>0</v>
      </c>
      <c r="I87" s="152"/>
      <c r="J87" s="46"/>
      <c r="K87" s="46"/>
      <c r="L87" s="46"/>
      <c r="M87" s="46"/>
      <c r="N87" s="46"/>
      <c r="O87" s="46"/>
      <c r="P87" s="46"/>
    </row>
    <row r="88" spans="1:16" ht="26.25" customHeight="1">
      <c r="A88" s="124" t="s">
        <v>183</v>
      </c>
      <c r="B88" s="163"/>
      <c r="C88" s="164" t="s">
        <v>184</v>
      </c>
      <c r="D88" s="156">
        <v>0</v>
      </c>
      <c r="E88" s="156">
        <v>0</v>
      </c>
      <c r="F88" s="152"/>
      <c r="G88" s="153"/>
      <c r="H88" s="149">
        <f t="shared" si="3"/>
        <v>0</v>
      </c>
      <c r="I88" s="152"/>
      <c r="J88" s="46"/>
      <c r="K88" s="46"/>
      <c r="L88" s="46"/>
      <c r="M88" s="46"/>
      <c r="N88" s="46"/>
      <c r="O88" s="46"/>
      <c r="P88" s="46"/>
    </row>
    <row r="89" spans="1:16" ht="18.75" customHeight="1">
      <c r="A89" s="165" t="s">
        <v>56</v>
      </c>
      <c r="B89" s="166"/>
      <c r="C89" s="167" t="s">
        <v>185</v>
      </c>
      <c r="D89" s="168">
        <f>D26+D77</f>
        <v>9353936</v>
      </c>
      <c r="E89" s="168">
        <f>E26+E77</f>
        <v>836456.79</v>
      </c>
      <c r="F89" s="169"/>
      <c r="G89" s="170"/>
      <c r="H89" s="171">
        <f t="shared" si="3"/>
        <v>836456.79</v>
      </c>
      <c r="I89" s="172" t="s">
        <v>58</v>
      </c>
      <c r="J89" s="46"/>
      <c r="K89" s="46"/>
      <c r="L89" s="46"/>
      <c r="M89" s="46"/>
      <c r="N89" s="46"/>
      <c r="O89" s="46"/>
      <c r="P89" s="46"/>
    </row>
    <row r="90" ht="15"/>
    <row r="92" ht="15"/>
  </sheetData>
  <sheetProtection selectLockedCells="1" selectUnlockedCells="1"/>
  <mergeCells count="8">
    <mergeCell ref="A2:H2"/>
    <mergeCell ref="A3:H3"/>
    <mergeCell ref="A4:H4"/>
    <mergeCell ref="A5:H5"/>
    <mergeCell ref="A6:H6"/>
    <mergeCell ref="B7:F7"/>
    <mergeCell ref="B14:D14"/>
    <mergeCell ref="A17:H17"/>
  </mergeCells>
  <printOptions gridLines="1"/>
  <pageMargins left="0.5402777777777777" right="0.39375" top="0.4298611111111111" bottom="0.49027777777777776" header="0.2701388888888889" footer="0.5118055555555555"/>
  <pageSetup horizontalDpi="300" verticalDpi="300" orientation="landscape" pageOrder="overThenDown" paperSize="9" scale="87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06"/>
  <sheetViews>
    <sheetView zoomScale="115" zoomScaleNormal="115" workbookViewId="0" topLeftCell="A1">
      <selection activeCell="F183" sqref="F183"/>
    </sheetView>
  </sheetViews>
  <sheetFormatPr defaultColWidth="8.00390625" defaultRowHeight="12.75"/>
  <cols>
    <col min="1" max="1" width="0.875" style="173" customWidth="1"/>
    <col min="2" max="2" width="29.125" style="173" customWidth="1"/>
    <col min="3" max="3" width="4.125" style="173" customWidth="1"/>
    <col min="4" max="4" width="26.625" style="173" customWidth="1"/>
    <col min="5" max="7" width="14.625" style="173" customWidth="1"/>
    <col min="8" max="9" width="11.375" style="173" customWidth="1"/>
    <col min="10" max="10" width="11.625" style="173" customWidth="1"/>
    <col min="11" max="11" width="11.375" style="173" customWidth="1"/>
    <col min="12" max="12" width="11.625" style="173" customWidth="1"/>
    <col min="13" max="16384" width="9.125" style="173" customWidth="1"/>
  </cols>
  <sheetData>
    <row r="1" ht="11.25">
      <c r="L1" s="174"/>
    </row>
    <row r="2" spans="2:12" ht="12">
      <c r="B2" s="175"/>
      <c r="C2" s="176"/>
      <c r="D2" s="177"/>
      <c r="E2" s="176"/>
      <c r="F2" s="178"/>
      <c r="G2" s="178"/>
      <c r="H2" s="179"/>
      <c r="I2" s="179"/>
      <c r="J2" s="179"/>
      <c r="K2" s="180" t="s">
        <v>186</v>
      </c>
      <c r="L2" s="181"/>
    </row>
    <row r="3" spans="2:12" ht="15" customHeight="1">
      <c r="B3" s="182"/>
      <c r="C3" s="182"/>
      <c r="D3" s="183"/>
      <c r="E3" s="184"/>
      <c r="F3" s="185" t="s">
        <v>187</v>
      </c>
      <c r="G3" s="186"/>
      <c r="H3" s="184"/>
      <c r="I3" s="186"/>
      <c r="J3" s="186"/>
      <c r="K3" s="186"/>
      <c r="L3" s="187"/>
    </row>
    <row r="4" spans="2:12" ht="9.75" customHeight="1">
      <c r="B4" s="182"/>
      <c r="C4" s="182"/>
      <c r="D4" s="183"/>
      <c r="E4" s="184"/>
      <c r="F4" s="185"/>
      <c r="G4" s="186"/>
      <c r="H4" s="184"/>
      <c r="I4" s="186"/>
      <c r="J4" s="186"/>
      <c r="K4" s="186"/>
      <c r="L4" s="187"/>
    </row>
    <row r="5" spans="2:12" ht="12.75" customHeight="1">
      <c r="B5" s="188" t="s">
        <v>34</v>
      </c>
      <c r="C5" s="189" t="s">
        <v>29</v>
      </c>
      <c r="D5" s="190" t="s">
        <v>188</v>
      </c>
      <c r="E5" s="191" t="s">
        <v>31</v>
      </c>
      <c r="F5" s="191" t="s">
        <v>189</v>
      </c>
      <c r="G5" s="192" t="s">
        <v>32</v>
      </c>
      <c r="H5" s="192"/>
      <c r="I5" s="192"/>
      <c r="J5" s="192"/>
      <c r="K5" s="193" t="s">
        <v>190</v>
      </c>
      <c r="L5" s="194"/>
    </row>
    <row r="6" spans="2:12" ht="13.5" customHeight="1">
      <c r="B6" s="188"/>
      <c r="C6" s="195" t="s">
        <v>191</v>
      </c>
      <c r="D6" s="196" t="s">
        <v>36</v>
      </c>
      <c r="E6" s="197" t="s">
        <v>37</v>
      </c>
      <c r="F6" s="197" t="s">
        <v>192</v>
      </c>
      <c r="G6" s="192"/>
      <c r="H6" s="192"/>
      <c r="I6" s="192"/>
      <c r="J6" s="192"/>
      <c r="K6" s="198" t="s">
        <v>193</v>
      </c>
      <c r="L6" s="199"/>
    </row>
    <row r="7" spans="2:12" ht="12.75" customHeight="1">
      <c r="B7" s="188"/>
      <c r="C7" s="195" t="s">
        <v>194</v>
      </c>
      <c r="D7" s="196" t="s">
        <v>43</v>
      </c>
      <c r="E7" s="197" t="s">
        <v>42</v>
      </c>
      <c r="F7" s="197" t="s">
        <v>195</v>
      </c>
      <c r="G7" s="200" t="s">
        <v>39</v>
      </c>
      <c r="H7" s="201" t="s">
        <v>39</v>
      </c>
      <c r="I7" s="202" t="s">
        <v>196</v>
      </c>
      <c r="J7" s="202"/>
      <c r="K7" s="202" t="s">
        <v>197</v>
      </c>
      <c r="L7" s="203" t="s">
        <v>198</v>
      </c>
    </row>
    <row r="8" spans="2:12" ht="12.75" customHeight="1">
      <c r="B8" s="188"/>
      <c r="C8" s="204"/>
      <c r="D8" s="196"/>
      <c r="E8" s="197"/>
      <c r="F8" s="197"/>
      <c r="G8" s="205" t="s">
        <v>44</v>
      </c>
      <c r="H8" s="206" t="s">
        <v>45</v>
      </c>
      <c r="I8" s="206" t="s">
        <v>49</v>
      </c>
      <c r="J8" s="206" t="s">
        <v>41</v>
      </c>
      <c r="K8" s="206" t="s">
        <v>199</v>
      </c>
      <c r="L8" s="207" t="s">
        <v>192</v>
      </c>
    </row>
    <row r="9" spans="2:12" ht="12.75" customHeight="1">
      <c r="B9" s="188"/>
      <c r="C9" s="208"/>
      <c r="D9" s="209"/>
      <c r="E9" s="210"/>
      <c r="F9" s="211"/>
      <c r="G9" s="212" t="s">
        <v>47</v>
      </c>
      <c r="H9" s="213" t="s">
        <v>48</v>
      </c>
      <c r="I9" s="213"/>
      <c r="J9" s="213"/>
      <c r="K9" s="213" t="s">
        <v>200</v>
      </c>
      <c r="L9" s="214" t="s">
        <v>195</v>
      </c>
    </row>
    <row r="10" spans="2:12" ht="12">
      <c r="B10" s="215">
        <v>1</v>
      </c>
      <c r="C10" s="216">
        <v>2</v>
      </c>
      <c r="D10" s="216">
        <v>3</v>
      </c>
      <c r="E10" s="217" t="s">
        <v>50</v>
      </c>
      <c r="F10" s="217" t="s">
        <v>51</v>
      </c>
      <c r="G10" s="217" t="s">
        <v>52</v>
      </c>
      <c r="H10" s="217" t="s">
        <v>53</v>
      </c>
      <c r="I10" s="217" t="s">
        <v>54</v>
      </c>
      <c r="J10" s="217" t="s">
        <v>55</v>
      </c>
      <c r="K10" s="217" t="s">
        <v>201</v>
      </c>
      <c r="L10" s="218" t="s">
        <v>202</v>
      </c>
    </row>
    <row r="11" spans="2:12" s="219" customFormat="1" ht="18" customHeight="1">
      <c r="B11" s="220" t="s">
        <v>203</v>
      </c>
      <c r="C11" s="221" t="s">
        <v>204</v>
      </c>
      <c r="D11" s="222"/>
      <c r="E11" s="223"/>
      <c r="F11" s="224">
        <f>F13+F65+F70+F83+F95+F139+F157+F195+F198</f>
        <v>9745500</v>
      </c>
      <c r="G11" s="224">
        <f>G13+G65+G70+G83+G95+G139+G157+G195+G198</f>
        <v>1204874.6</v>
      </c>
      <c r="H11" s="223"/>
      <c r="I11" s="223"/>
      <c r="J11" s="224">
        <f>G11</f>
        <v>1204874.6</v>
      </c>
      <c r="K11" s="223"/>
      <c r="L11" s="225">
        <f>F11-J11</f>
        <v>8540625.4</v>
      </c>
    </row>
    <row r="12" spans="2:12" ht="15" customHeight="1">
      <c r="B12" s="226"/>
      <c r="C12" s="227"/>
      <c r="D12" s="228" t="s">
        <v>205</v>
      </c>
      <c r="E12" s="229"/>
      <c r="F12" s="230" t="s">
        <v>206</v>
      </c>
      <c r="G12" s="230"/>
      <c r="H12" s="230"/>
      <c r="I12" s="230"/>
      <c r="J12" s="231"/>
      <c r="K12" s="230"/>
      <c r="L12" s="232"/>
    </row>
    <row r="13" spans="2:12" ht="18" customHeight="1">
      <c r="B13" s="233" t="s">
        <v>207</v>
      </c>
      <c r="C13" s="234"/>
      <c r="D13" s="235" t="s">
        <v>208</v>
      </c>
      <c r="E13" s="236"/>
      <c r="F13" s="237">
        <f>F29+F33+F56+F59+F62</f>
        <v>2981000</v>
      </c>
      <c r="G13" s="237">
        <f>G14+G27</f>
        <v>676705.47</v>
      </c>
      <c r="H13" s="236"/>
      <c r="I13" s="236"/>
      <c r="J13" s="237">
        <f aca="true" t="shared" si="0" ref="J13:J27">G13</f>
        <v>676705.47</v>
      </c>
      <c r="K13" s="238"/>
      <c r="L13" s="239">
        <f aca="true" t="shared" si="1" ref="L13:L27">F13-J13</f>
        <v>2304294.5300000003</v>
      </c>
    </row>
    <row r="14" spans="2:12" ht="15" customHeight="1">
      <c r="B14" s="240" t="s">
        <v>209</v>
      </c>
      <c r="C14" s="241"/>
      <c r="D14" s="242" t="s">
        <v>210</v>
      </c>
      <c r="E14" s="243"/>
      <c r="F14" s="243">
        <f>F15+F18+F25+F26</f>
        <v>2550000</v>
      </c>
      <c r="G14" s="243">
        <f>G15+G18+G25+G26</f>
        <v>656705.47</v>
      </c>
      <c r="H14" s="243"/>
      <c r="I14" s="243"/>
      <c r="J14" s="243">
        <f t="shared" si="0"/>
        <v>656705.47</v>
      </c>
      <c r="K14" s="243"/>
      <c r="L14" s="244">
        <f t="shared" si="1"/>
        <v>1893294.53</v>
      </c>
    </row>
    <row r="15" spans="2:12" ht="15" customHeight="1">
      <c r="B15" s="245" t="s">
        <v>211</v>
      </c>
      <c r="C15" s="246"/>
      <c r="D15" s="247" t="s">
        <v>212</v>
      </c>
      <c r="E15" s="248"/>
      <c r="F15" s="248">
        <f>F16+F17</f>
        <v>2090000</v>
      </c>
      <c r="G15" s="248">
        <f>G16+G17</f>
        <v>502937.47</v>
      </c>
      <c r="H15" s="248"/>
      <c r="I15" s="248"/>
      <c r="J15" s="248">
        <f t="shared" si="0"/>
        <v>502937.47</v>
      </c>
      <c r="K15" s="248"/>
      <c r="L15" s="249">
        <f t="shared" si="1"/>
        <v>1587062.53</v>
      </c>
    </row>
    <row r="16" spans="2:12" ht="15" customHeight="1">
      <c r="B16" s="245" t="s">
        <v>213</v>
      </c>
      <c r="C16" s="246"/>
      <c r="D16" s="247" t="s">
        <v>214</v>
      </c>
      <c r="E16" s="248"/>
      <c r="F16" s="248">
        <f>F31+F37</f>
        <v>1595000</v>
      </c>
      <c r="G16" s="248">
        <f>G31+G37</f>
        <v>383345</v>
      </c>
      <c r="H16" s="248"/>
      <c r="I16" s="248"/>
      <c r="J16" s="248">
        <f t="shared" si="0"/>
        <v>383345</v>
      </c>
      <c r="K16" s="248"/>
      <c r="L16" s="249">
        <f t="shared" si="1"/>
        <v>1211655</v>
      </c>
    </row>
    <row r="17" spans="2:12" ht="15" customHeight="1">
      <c r="B17" s="245" t="s">
        <v>215</v>
      </c>
      <c r="C17" s="246"/>
      <c r="D17" s="247" t="s">
        <v>216</v>
      </c>
      <c r="E17" s="248"/>
      <c r="F17" s="248">
        <f>F32+F39</f>
        <v>495000</v>
      </c>
      <c r="G17" s="248">
        <f>G32+G39</f>
        <v>119592.47</v>
      </c>
      <c r="H17" s="248"/>
      <c r="I17" s="248"/>
      <c r="J17" s="248">
        <f t="shared" si="0"/>
        <v>119592.47</v>
      </c>
      <c r="K17" s="248"/>
      <c r="L17" s="249">
        <f t="shared" si="1"/>
        <v>375407.53</v>
      </c>
    </row>
    <row r="18" spans="2:12" ht="15" customHeight="1">
      <c r="B18" s="240" t="s">
        <v>217</v>
      </c>
      <c r="C18" s="246"/>
      <c r="D18" s="247" t="s">
        <v>218</v>
      </c>
      <c r="E18" s="248"/>
      <c r="F18" s="248">
        <f>SUM(F19:F24)</f>
        <v>391177</v>
      </c>
      <c r="G18" s="248">
        <f>SUM(G19:G24)</f>
        <v>102180</v>
      </c>
      <c r="H18" s="248"/>
      <c r="I18" s="248"/>
      <c r="J18" s="248">
        <f t="shared" si="0"/>
        <v>102180</v>
      </c>
      <c r="K18" s="248"/>
      <c r="L18" s="249">
        <f t="shared" si="1"/>
        <v>288997</v>
      </c>
    </row>
    <row r="19" spans="2:12" ht="15" customHeight="1">
      <c r="B19" s="245" t="s">
        <v>219</v>
      </c>
      <c r="C19" s="246"/>
      <c r="D19" s="247" t="s">
        <v>220</v>
      </c>
      <c r="E19" s="248"/>
      <c r="F19" s="248">
        <f aca="true" t="shared" si="2" ref="F19:F24">F40</f>
        <v>20000</v>
      </c>
      <c r="G19" s="248">
        <f aca="true" t="shared" si="3" ref="G19:G24">G40</f>
        <v>0</v>
      </c>
      <c r="H19" s="248"/>
      <c r="I19" s="248"/>
      <c r="J19" s="248">
        <f t="shared" si="0"/>
        <v>0</v>
      </c>
      <c r="K19" s="248"/>
      <c r="L19" s="249">
        <f t="shared" si="1"/>
        <v>20000</v>
      </c>
    </row>
    <row r="20" spans="2:12" ht="15" customHeight="1">
      <c r="B20" s="245" t="s">
        <v>221</v>
      </c>
      <c r="C20" s="246"/>
      <c r="D20" s="247" t="s">
        <v>222</v>
      </c>
      <c r="E20" s="248"/>
      <c r="F20" s="248">
        <f t="shared" si="2"/>
        <v>0</v>
      </c>
      <c r="G20" s="248">
        <f t="shared" si="3"/>
        <v>0</v>
      </c>
      <c r="H20" s="248"/>
      <c r="I20" s="248"/>
      <c r="J20" s="248">
        <f t="shared" si="0"/>
        <v>0</v>
      </c>
      <c r="K20" s="248"/>
      <c r="L20" s="249">
        <f t="shared" si="1"/>
        <v>0</v>
      </c>
    </row>
    <row r="21" spans="2:12" ht="15" customHeight="1">
      <c r="B21" s="245" t="s">
        <v>223</v>
      </c>
      <c r="C21" s="246"/>
      <c r="D21" s="247" t="s">
        <v>224</v>
      </c>
      <c r="E21" s="248"/>
      <c r="F21" s="248">
        <f t="shared" si="2"/>
        <v>0</v>
      </c>
      <c r="G21" s="248">
        <f t="shared" si="3"/>
        <v>0</v>
      </c>
      <c r="H21" s="248"/>
      <c r="I21" s="248"/>
      <c r="J21" s="248">
        <f t="shared" si="0"/>
        <v>0</v>
      </c>
      <c r="K21" s="248"/>
      <c r="L21" s="249">
        <f t="shared" si="1"/>
        <v>0</v>
      </c>
    </row>
    <row r="22" spans="2:12" ht="13.5" customHeight="1">
      <c r="B22" s="245" t="s">
        <v>225</v>
      </c>
      <c r="C22" s="246"/>
      <c r="D22" s="247" t="s">
        <v>226</v>
      </c>
      <c r="E22" s="248"/>
      <c r="F22" s="248">
        <f t="shared" si="2"/>
        <v>0</v>
      </c>
      <c r="G22" s="248">
        <f t="shared" si="3"/>
        <v>0</v>
      </c>
      <c r="H22" s="248"/>
      <c r="I22" s="248"/>
      <c r="J22" s="248">
        <f t="shared" si="0"/>
        <v>0</v>
      </c>
      <c r="K22" s="248"/>
      <c r="L22" s="249">
        <f t="shared" si="1"/>
        <v>0</v>
      </c>
    </row>
    <row r="23" spans="2:12" ht="13.5" customHeight="1">
      <c r="B23" s="245" t="s">
        <v>227</v>
      </c>
      <c r="C23" s="246"/>
      <c r="D23" s="247" t="s">
        <v>228</v>
      </c>
      <c r="E23" s="248"/>
      <c r="F23" s="248">
        <f t="shared" si="2"/>
        <v>170000</v>
      </c>
      <c r="G23" s="248">
        <f t="shared" si="3"/>
        <v>71380</v>
      </c>
      <c r="H23" s="248"/>
      <c r="I23" s="248"/>
      <c r="J23" s="248">
        <f t="shared" si="0"/>
        <v>71380</v>
      </c>
      <c r="K23" s="248"/>
      <c r="L23" s="249">
        <f t="shared" si="1"/>
        <v>98620</v>
      </c>
    </row>
    <row r="24" spans="2:12" ht="15" customHeight="1">
      <c r="B24" s="245" t="s">
        <v>229</v>
      </c>
      <c r="C24" s="246"/>
      <c r="D24" s="247" t="s">
        <v>230</v>
      </c>
      <c r="E24" s="248"/>
      <c r="F24" s="248">
        <f t="shared" si="2"/>
        <v>201177</v>
      </c>
      <c r="G24" s="248">
        <f t="shared" si="3"/>
        <v>30800</v>
      </c>
      <c r="H24" s="248"/>
      <c r="I24" s="248"/>
      <c r="J24" s="248">
        <f t="shared" si="0"/>
        <v>30800</v>
      </c>
      <c r="K24" s="248"/>
      <c r="L24" s="249">
        <f t="shared" si="1"/>
        <v>170377</v>
      </c>
    </row>
    <row r="25" spans="2:12" ht="13.5" customHeight="1">
      <c r="B25" s="245" t="s">
        <v>231</v>
      </c>
      <c r="C25" s="246"/>
      <c r="D25" s="247" t="s">
        <v>232</v>
      </c>
      <c r="E25" s="248"/>
      <c r="F25" s="248">
        <f>F58</f>
        <v>48823</v>
      </c>
      <c r="G25" s="248">
        <f>G58</f>
        <v>48823</v>
      </c>
      <c r="H25" s="248"/>
      <c r="I25" s="248"/>
      <c r="J25" s="248">
        <f t="shared" si="0"/>
        <v>48823</v>
      </c>
      <c r="K25" s="248"/>
      <c r="L25" s="249">
        <f t="shared" si="1"/>
        <v>0</v>
      </c>
    </row>
    <row r="26" spans="2:12" ht="15" customHeight="1">
      <c r="B26" s="245" t="s">
        <v>233</v>
      </c>
      <c r="C26" s="246"/>
      <c r="D26" s="247" t="s">
        <v>234</v>
      </c>
      <c r="E26" s="248"/>
      <c r="F26" s="248">
        <f>F50+F51+F52</f>
        <v>20000</v>
      </c>
      <c r="G26" s="248">
        <f>G50+G51+G52</f>
        <v>2765</v>
      </c>
      <c r="H26" s="248"/>
      <c r="I26" s="248"/>
      <c r="J26" s="248">
        <f t="shared" si="0"/>
        <v>2765</v>
      </c>
      <c r="K26" s="248"/>
      <c r="L26" s="249">
        <f t="shared" si="1"/>
        <v>17235</v>
      </c>
    </row>
    <row r="27" spans="2:12" ht="13.5" customHeight="1">
      <c r="B27" s="245" t="s">
        <v>235</v>
      </c>
      <c r="C27" s="246"/>
      <c r="D27" s="247" t="s">
        <v>236</v>
      </c>
      <c r="E27" s="248"/>
      <c r="F27" s="248">
        <f>F46+F47+F55</f>
        <v>291900</v>
      </c>
      <c r="G27" s="248">
        <f>G46+G47+G55</f>
        <v>20000</v>
      </c>
      <c r="H27" s="248"/>
      <c r="I27" s="248"/>
      <c r="J27" s="248">
        <f t="shared" si="0"/>
        <v>20000</v>
      </c>
      <c r="K27" s="248"/>
      <c r="L27" s="249">
        <f t="shared" si="1"/>
        <v>271900</v>
      </c>
    </row>
    <row r="28" spans="2:12" ht="15" customHeight="1">
      <c r="B28" s="226"/>
      <c r="C28" s="227"/>
      <c r="D28" s="228" t="s">
        <v>205</v>
      </c>
      <c r="E28" s="229"/>
      <c r="F28" s="230"/>
      <c r="G28" s="230"/>
      <c r="H28" s="230"/>
      <c r="I28" s="230"/>
      <c r="J28" s="231"/>
      <c r="K28" s="230"/>
      <c r="L28" s="232"/>
    </row>
    <row r="29" spans="2:12" ht="34.5" customHeight="1">
      <c r="B29" s="250" t="s">
        <v>237</v>
      </c>
      <c r="C29" s="251"/>
      <c r="D29" s="252" t="s">
        <v>238</v>
      </c>
      <c r="E29" s="253"/>
      <c r="F29" s="254">
        <f>F31+F32</f>
        <v>502500</v>
      </c>
      <c r="G29" s="254">
        <f>G31+G32</f>
        <v>0</v>
      </c>
      <c r="H29" s="255"/>
      <c r="I29" s="255"/>
      <c r="J29" s="254">
        <f>G29</f>
        <v>0</v>
      </c>
      <c r="K29" s="255"/>
      <c r="L29" s="256">
        <f aca="true" t="shared" si="4" ref="L29:L33">F29-J29</f>
        <v>502500</v>
      </c>
    </row>
    <row r="30" spans="2:12" ht="15" customHeight="1">
      <c r="B30" s="226"/>
      <c r="C30" s="227"/>
      <c r="D30" s="228" t="s">
        <v>205</v>
      </c>
      <c r="E30" s="229"/>
      <c r="F30" s="230"/>
      <c r="G30" s="230"/>
      <c r="H30" s="230"/>
      <c r="I30" s="230"/>
      <c r="J30" s="231"/>
      <c r="K30" s="230"/>
      <c r="L30" s="232">
        <f t="shared" si="4"/>
        <v>0</v>
      </c>
    </row>
    <row r="31" spans="2:12" ht="15" customHeight="1">
      <c r="B31" s="257" t="s">
        <v>213</v>
      </c>
      <c r="C31" s="258"/>
      <c r="D31" s="259" t="s">
        <v>239</v>
      </c>
      <c r="E31" s="260"/>
      <c r="F31" s="261">
        <f>515000-128750</f>
        <v>386250</v>
      </c>
      <c r="G31" s="261"/>
      <c r="H31" s="260"/>
      <c r="I31" s="260"/>
      <c r="J31" s="260">
        <f aca="true" t="shared" si="5" ref="J31:J33">G31</f>
        <v>0</v>
      </c>
      <c r="K31" s="260"/>
      <c r="L31" s="262">
        <f t="shared" si="4"/>
        <v>386250</v>
      </c>
    </row>
    <row r="32" spans="2:12" ht="15" customHeight="1">
      <c r="B32" s="263" t="s">
        <v>215</v>
      </c>
      <c r="C32" s="264"/>
      <c r="D32" s="265" t="s">
        <v>240</v>
      </c>
      <c r="E32" s="266"/>
      <c r="F32" s="267">
        <f>155000-38750</f>
        <v>116250</v>
      </c>
      <c r="G32" s="267"/>
      <c r="H32" s="266"/>
      <c r="I32" s="266"/>
      <c r="J32" s="266">
        <f t="shared" si="5"/>
        <v>0</v>
      </c>
      <c r="K32" s="266"/>
      <c r="L32" s="268">
        <f t="shared" si="4"/>
        <v>116250</v>
      </c>
    </row>
    <row r="33" spans="2:12" ht="13.5" customHeight="1">
      <c r="B33" s="269" t="s">
        <v>241</v>
      </c>
      <c r="C33" s="270"/>
      <c r="D33" s="252" t="s">
        <v>242</v>
      </c>
      <c r="E33" s="271"/>
      <c r="F33" s="272">
        <f>F35+F48+F53</f>
        <v>2290577</v>
      </c>
      <c r="G33" s="272">
        <f>G35+G48+G53</f>
        <v>627882.47</v>
      </c>
      <c r="H33" s="273"/>
      <c r="I33" s="273"/>
      <c r="J33" s="272">
        <f t="shared" si="5"/>
        <v>627882.47</v>
      </c>
      <c r="K33" s="273"/>
      <c r="L33" s="274">
        <f t="shared" si="4"/>
        <v>1662694.53</v>
      </c>
    </row>
    <row r="34" spans="2:12" ht="14.25" customHeight="1">
      <c r="B34" s="275"/>
      <c r="C34" s="276"/>
      <c r="D34" s="277" t="s">
        <v>243</v>
      </c>
      <c r="E34" s="278"/>
      <c r="F34" s="278"/>
      <c r="G34" s="278"/>
      <c r="H34" s="278"/>
      <c r="I34" s="278"/>
      <c r="J34" s="278"/>
      <c r="K34" s="278"/>
      <c r="L34" s="279"/>
    </row>
    <row r="35" spans="2:12" ht="13.5" customHeight="1">
      <c r="B35" s="280" t="s">
        <v>244</v>
      </c>
      <c r="C35" s="246"/>
      <c r="D35" s="281" t="s">
        <v>245</v>
      </c>
      <c r="E35" s="248"/>
      <c r="F35" s="282">
        <f>SUM(F37:F47)</f>
        <v>2268677</v>
      </c>
      <c r="G35" s="282">
        <f>SUM(G37:G47)</f>
        <v>625117.47</v>
      </c>
      <c r="H35" s="282"/>
      <c r="I35" s="282"/>
      <c r="J35" s="282">
        <f>G35</f>
        <v>625117.47</v>
      </c>
      <c r="K35" s="248"/>
      <c r="L35" s="249">
        <f>F35-G35</f>
        <v>1643559.53</v>
      </c>
    </row>
    <row r="36" spans="2:12" ht="14.25" customHeight="1">
      <c r="B36" s="275"/>
      <c r="C36" s="276"/>
      <c r="D36" s="277" t="s">
        <v>243</v>
      </c>
      <c r="E36" s="278"/>
      <c r="F36" s="278"/>
      <c r="G36" s="278"/>
      <c r="H36" s="278"/>
      <c r="I36" s="278"/>
      <c r="J36" s="278"/>
      <c r="K36" s="278"/>
      <c r="L36" s="279"/>
    </row>
    <row r="37" spans="2:12" ht="15" customHeight="1">
      <c r="B37" s="275" t="s">
        <v>213</v>
      </c>
      <c r="C37" s="276"/>
      <c r="D37" s="259" t="s">
        <v>246</v>
      </c>
      <c r="E37" s="278"/>
      <c r="F37" s="261">
        <f>1090000+118750</f>
        <v>1208750</v>
      </c>
      <c r="G37" s="261">
        <f>41600+105828+235917</f>
        <v>383345</v>
      </c>
      <c r="H37" s="278"/>
      <c r="I37" s="278"/>
      <c r="J37" s="278">
        <f aca="true" t="shared" si="6" ref="J37:J48">G37</f>
        <v>383345</v>
      </c>
      <c r="K37" s="278"/>
      <c r="L37" s="279">
        <f aca="true" t="shared" si="7" ref="L37:L47">F37-J37</f>
        <v>825405</v>
      </c>
    </row>
    <row r="38" spans="2:12" ht="15" customHeight="1">
      <c r="B38" s="275" t="s">
        <v>247</v>
      </c>
      <c r="C38" s="276"/>
      <c r="D38" s="259" t="s">
        <v>248</v>
      </c>
      <c r="E38" s="278"/>
      <c r="F38" s="261"/>
      <c r="G38" s="261"/>
      <c r="H38" s="278"/>
      <c r="I38" s="278"/>
      <c r="J38" s="278">
        <f t="shared" si="6"/>
        <v>0</v>
      </c>
      <c r="K38" s="278"/>
      <c r="L38" s="279">
        <f t="shared" si="7"/>
        <v>0</v>
      </c>
    </row>
    <row r="39" spans="2:12" ht="15" customHeight="1">
      <c r="B39" s="275" t="s">
        <v>249</v>
      </c>
      <c r="C39" s="276"/>
      <c r="D39" s="259" t="s">
        <v>250</v>
      </c>
      <c r="E39" s="283"/>
      <c r="F39" s="261">
        <f>330000+48750</f>
        <v>378750</v>
      </c>
      <c r="G39" s="284">
        <f>0+34902.57+84689.9</f>
        <v>119592.47</v>
      </c>
      <c r="H39" s="278"/>
      <c r="I39" s="278"/>
      <c r="J39" s="278">
        <f t="shared" si="6"/>
        <v>119592.47</v>
      </c>
      <c r="K39" s="278"/>
      <c r="L39" s="279">
        <f t="shared" si="7"/>
        <v>259157.53</v>
      </c>
    </row>
    <row r="40" spans="2:12" ht="15" customHeight="1">
      <c r="B40" s="275" t="s">
        <v>219</v>
      </c>
      <c r="C40" s="276"/>
      <c r="D40" s="259" t="s">
        <v>220</v>
      </c>
      <c r="E40" s="278"/>
      <c r="F40" s="285">
        <v>20000</v>
      </c>
      <c r="G40" s="261"/>
      <c r="H40" s="286"/>
      <c r="I40" s="278"/>
      <c r="J40" s="278">
        <f t="shared" si="6"/>
        <v>0</v>
      </c>
      <c r="K40" s="278"/>
      <c r="L40" s="279">
        <f t="shared" si="7"/>
        <v>20000</v>
      </c>
    </row>
    <row r="41" spans="2:12" ht="15" customHeight="1">
      <c r="B41" s="275" t="s">
        <v>221</v>
      </c>
      <c r="C41" s="276"/>
      <c r="D41" s="259" t="s">
        <v>222</v>
      </c>
      <c r="E41" s="278"/>
      <c r="F41" s="261"/>
      <c r="G41" s="261"/>
      <c r="H41" s="286"/>
      <c r="I41" s="278"/>
      <c r="J41" s="278">
        <f t="shared" si="6"/>
        <v>0</v>
      </c>
      <c r="K41" s="278"/>
      <c r="L41" s="279">
        <f t="shared" si="7"/>
        <v>0</v>
      </c>
    </row>
    <row r="42" spans="2:12" ht="15" customHeight="1">
      <c r="B42" s="275" t="s">
        <v>223</v>
      </c>
      <c r="C42" s="276"/>
      <c r="D42" s="259" t="s">
        <v>224</v>
      </c>
      <c r="E42" s="278"/>
      <c r="F42" s="261"/>
      <c r="G42" s="261"/>
      <c r="H42" s="286"/>
      <c r="I42" s="278"/>
      <c r="J42" s="278">
        <f t="shared" si="6"/>
        <v>0</v>
      </c>
      <c r="K42" s="278"/>
      <c r="L42" s="279">
        <f t="shared" si="7"/>
        <v>0</v>
      </c>
    </row>
    <row r="43" spans="2:12" ht="22.5" customHeight="1">
      <c r="B43" s="275" t="s">
        <v>225</v>
      </c>
      <c r="C43" s="276"/>
      <c r="D43" s="259" t="s">
        <v>226</v>
      </c>
      <c r="E43" s="278"/>
      <c r="F43" s="261"/>
      <c r="G43" s="287"/>
      <c r="H43" s="286"/>
      <c r="I43" s="278"/>
      <c r="J43" s="278">
        <f t="shared" si="6"/>
        <v>0</v>
      </c>
      <c r="K43" s="278"/>
      <c r="L43" s="279">
        <f t="shared" si="7"/>
        <v>0</v>
      </c>
    </row>
    <row r="44" spans="2:12" ht="13.5" customHeight="1">
      <c r="B44" s="275" t="s">
        <v>227</v>
      </c>
      <c r="C44" s="276"/>
      <c r="D44" s="259" t="s">
        <v>228</v>
      </c>
      <c r="E44" s="278"/>
      <c r="F44" s="261">
        <v>170000</v>
      </c>
      <c r="G44" s="261">
        <f>0+9500+61880</f>
        <v>71380</v>
      </c>
      <c r="H44" s="286"/>
      <c r="I44" s="278"/>
      <c r="J44" s="278">
        <f t="shared" si="6"/>
        <v>71380</v>
      </c>
      <c r="K44" s="278"/>
      <c r="L44" s="279">
        <f t="shared" si="7"/>
        <v>98620</v>
      </c>
    </row>
    <row r="45" spans="2:12" ht="15" customHeight="1">
      <c r="B45" s="275" t="s">
        <v>229</v>
      </c>
      <c r="C45" s="276"/>
      <c r="D45" s="259" t="s">
        <v>230</v>
      </c>
      <c r="E45" s="278"/>
      <c r="F45" s="261">
        <f>207400-6223</f>
        <v>201177</v>
      </c>
      <c r="G45" s="261">
        <f>0+7500+(6300+7000+10000)</f>
        <v>30800</v>
      </c>
      <c r="H45" s="286"/>
      <c r="I45" s="278"/>
      <c r="J45" s="278">
        <f t="shared" si="6"/>
        <v>30800</v>
      </c>
      <c r="K45" s="278"/>
      <c r="L45" s="279">
        <f t="shared" si="7"/>
        <v>170377</v>
      </c>
    </row>
    <row r="46" spans="2:12" ht="13.5" customHeight="1">
      <c r="B46" s="275" t="s">
        <v>251</v>
      </c>
      <c r="C46" s="276"/>
      <c r="D46" s="259" t="s">
        <v>252</v>
      </c>
      <c r="E46" s="278"/>
      <c r="F46" s="261">
        <v>120000</v>
      </c>
      <c r="G46" s="261"/>
      <c r="H46" s="286"/>
      <c r="I46" s="278"/>
      <c r="J46" s="278">
        <f t="shared" si="6"/>
        <v>0</v>
      </c>
      <c r="K46" s="278"/>
      <c r="L46" s="279">
        <f t="shared" si="7"/>
        <v>120000</v>
      </c>
    </row>
    <row r="47" spans="2:12" ht="16.5" customHeight="1">
      <c r="B47" s="275" t="s">
        <v>253</v>
      </c>
      <c r="C47" s="276"/>
      <c r="D47" s="259" t="s">
        <v>254</v>
      </c>
      <c r="E47" s="278"/>
      <c r="F47" s="261">
        <v>170000</v>
      </c>
      <c r="G47" s="261">
        <f>0+10000+10000</f>
        <v>20000</v>
      </c>
      <c r="H47" s="286"/>
      <c r="I47" s="278"/>
      <c r="J47" s="278">
        <f t="shared" si="6"/>
        <v>20000</v>
      </c>
      <c r="K47" s="278"/>
      <c r="L47" s="279">
        <f t="shared" si="7"/>
        <v>150000</v>
      </c>
    </row>
    <row r="48" spans="2:12" ht="24" customHeight="1">
      <c r="B48" s="280" t="s">
        <v>255</v>
      </c>
      <c r="C48" s="246"/>
      <c r="D48" s="288" t="s">
        <v>256</v>
      </c>
      <c r="E48" s="248"/>
      <c r="F48" s="282">
        <f>F50+F51+F52</f>
        <v>20000</v>
      </c>
      <c r="G48" s="282">
        <f>G50+G51+G52</f>
        <v>2765</v>
      </c>
      <c r="H48" s="282"/>
      <c r="I48" s="282"/>
      <c r="J48" s="282">
        <f t="shared" si="6"/>
        <v>2765</v>
      </c>
      <c r="K48" s="248"/>
      <c r="L48" s="249">
        <f>F48-G48</f>
        <v>17235</v>
      </c>
    </row>
    <row r="49" spans="2:12" ht="14.25" customHeight="1">
      <c r="B49" s="275"/>
      <c r="C49" s="276"/>
      <c r="D49" s="277" t="s">
        <v>243</v>
      </c>
      <c r="E49" s="278"/>
      <c r="F49" s="278"/>
      <c r="G49" s="278"/>
      <c r="H49" s="278"/>
      <c r="I49" s="278"/>
      <c r="J49" s="278"/>
      <c r="K49" s="278"/>
      <c r="L49" s="279"/>
    </row>
    <row r="50" spans="2:12" ht="15" customHeight="1">
      <c r="B50" s="275" t="s">
        <v>257</v>
      </c>
      <c r="C50" s="276"/>
      <c r="D50" s="259" t="s">
        <v>258</v>
      </c>
      <c r="E50" s="278"/>
      <c r="F50" s="261"/>
      <c r="G50" s="261"/>
      <c r="H50" s="278"/>
      <c r="I50" s="278"/>
      <c r="J50" s="278">
        <f aca="true" t="shared" si="8" ref="J50:J53">G50</f>
        <v>0</v>
      </c>
      <c r="K50" s="278"/>
      <c r="L50" s="279">
        <f aca="true" t="shared" si="9" ref="L50:L51">F50-J50</f>
        <v>0</v>
      </c>
    </row>
    <row r="51" spans="2:12" ht="15" customHeight="1">
      <c r="B51" s="275" t="s">
        <v>259</v>
      </c>
      <c r="C51" s="276"/>
      <c r="D51" s="259" t="s">
        <v>260</v>
      </c>
      <c r="E51" s="278"/>
      <c r="F51" s="261">
        <v>2000</v>
      </c>
      <c r="G51" s="261">
        <v>2000</v>
      </c>
      <c r="H51" s="278"/>
      <c r="I51" s="278"/>
      <c r="J51" s="278">
        <f t="shared" si="8"/>
        <v>2000</v>
      </c>
      <c r="K51" s="278"/>
      <c r="L51" s="279">
        <f t="shared" si="9"/>
        <v>0</v>
      </c>
    </row>
    <row r="52" spans="2:12" ht="13.5" customHeight="1">
      <c r="B52" s="275" t="s">
        <v>261</v>
      </c>
      <c r="C52" s="276"/>
      <c r="D52" s="259" t="s">
        <v>262</v>
      </c>
      <c r="E52" s="278"/>
      <c r="F52" s="261">
        <f>20000-2000</f>
        <v>18000</v>
      </c>
      <c r="G52" s="261">
        <v>765</v>
      </c>
      <c r="H52" s="278"/>
      <c r="I52" s="278"/>
      <c r="J52" s="278">
        <f t="shared" si="8"/>
        <v>765</v>
      </c>
      <c r="K52" s="278"/>
      <c r="L52" s="279">
        <f aca="true" t="shared" si="10" ref="L52:L53">F52-G52</f>
        <v>17235</v>
      </c>
    </row>
    <row r="53" spans="2:12" ht="13.5" customHeight="1">
      <c r="B53" s="280" t="s">
        <v>263</v>
      </c>
      <c r="C53" s="289"/>
      <c r="D53" s="281" t="s">
        <v>264</v>
      </c>
      <c r="E53" s="282"/>
      <c r="F53" s="282">
        <f>F55</f>
        <v>1900</v>
      </c>
      <c r="G53" s="282">
        <f>G55</f>
        <v>0</v>
      </c>
      <c r="H53" s="282"/>
      <c r="I53" s="282"/>
      <c r="J53" s="282">
        <f t="shared" si="8"/>
        <v>0</v>
      </c>
      <c r="K53" s="282"/>
      <c r="L53" s="249">
        <f t="shared" si="10"/>
        <v>1900</v>
      </c>
    </row>
    <row r="54" spans="2:12" ht="14.25" customHeight="1">
      <c r="B54" s="275"/>
      <c r="C54" s="276"/>
      <c r="D54" s="277" t="s">
        <v>243</v>
      </c>
      <c r="E54" s="278"/>
      <c r="F54" s="278"/>
      <c r="G54" s="278"/>
      <c r="H54" s="278"/>
      <c r="I54" s="278"/>
      <c r="J54" s="278"/>
      <c r="K54" s="278"/>
      <c r="L54" s="279"/>
    </row>
    <row r="55" spans="2:12" ht="34.5" customHeight="1">
      <c r="B55" s="275" t="s">
        <v>265</v>
      </c>
      <c r="C55" s="276"/>
      <c r="D55" s="259" t="s">
        <v>266</v>
      </c>
      <c r="E55" s="278"/>
      <c r="F55" s="261">
        <v>1900</v>
      </c>
      <c r="G55" s="261"/>
      <c r="H55" s="278"/>
      <c r="I55" s="278"/>
      <c r="J55" s="278">
        <f aca="true" t="shared" si="11" ref="J55:J56">G55</f>
        <v>0</v>
      </c>
      <c r="K55" s="278"/>
      <c r="L55" s="279">
        <f>F55-G55</f>
        <v>1900</v>
      </c>
    </row>
    <row r="56" spans="2:12" ht="24" customHeight="1">
      <c r="B56" s="269" t="s">
        <v>267</v>
      </c>
      <c r="C56" s="270"/>
      <c r="D56" s="252" t="s">
        <v>268</v>
      </c>
      <c r="E56" s="271"/>
      <c r="F56" s="272">
        <f>F58</f>
        <v>48823</v>
      </c>
      <c r="G56" s="272">
        <f>G58</f>
        <v>48823</v>
      </c>
      <c r="H56" s="273"/>
      <c r="I56" s="273"/>
      <c r="J56" s="272">
        <f t="shared" si="11"/>
        <v>48823</v>
      </c>
      <c r="K56" s="273"/>
      <c r="L56" s="274">
        <f aca="true" t="shared" si="12" ref="L56:L82">F56-J56</f>
        <v>0</v>
      </c>
    </row>
    <row r="57" spans="2:12" ht="15" customHeight="1">
      <c r="B57" s="290"/>
      <c r="C57" s="291"/>
      <c r="D57" s="292" t="s">
        <v>205</v>
      </c>
      <c r="E57" s="293"/>
      <c r="F57" s="294"/>
      <c r="G57" s="294"/>
      <c r="H57" s="294"/>
      <c r="I57" s="294"/>
      <c r="J57" s="295"/>
      <c r="K57" s="294"/>
      <c r="L57" s="296">
        <f t="shared" si="12"/>
        <v>0</v>
      </c>
    </row>
    <row r="58" spans="2:12" ht="33.75" customHeight="1">
      <c r="B58" s="275" t="s">
        <v>269</v>
      </c>
      <c r="C58" s="297"/>
      <c r="D58" s="259" t="s">
        <v>270</v>
      </c>
      <c r="E58" s="298"/>
      <c r="F58" s="261">
        <f>42600+6223</f>
        <v>48823</v>
      </c>
      <c r="G58" s="261">
        <f>0+48823</f>
        <v>48823</v>
      </c>
      <c r="H58" s="278"/>
      <c r="I58" s="278"/>
      <c r="J58" s="278">
        <f aca="true" t="shared" si="13" ref="J58:J59">G58</f>
        <v>48823</v>
      </c>
      <c r="K58" s="278"/>
      <c r="L58" s="279">
        <f t="shared" si="12"/>
        <v>0</v>
      </c>
    </row>
    <row r="59" spans="2:12" ht="24" customHeight="1">
      <c r="B59" s="269" t="s">
        <v>271</v>
      </c>
      <c r="C59" s="270"/>
      <c r="D59" s="252" t="s">
        <v>272</v>
      </c>
      <c r="E59" s="271"/>
      <c r="F59" s="272">
        <f>F61</f>
        <v>109100</v>
      </c>
      <c r="G59" s="272">
        <f>G61</f>
        <v>0</v>
      </c>
      <c r="H59" s="273"/>
      <c r="I59" s="273"/>
      <c r="J59" s="272">
        <f t="shared" si="13"/>
        <v>0</v>
      </c>
      <c r="K59" s="273"/>
      <c r="L59" s="274">
        <f t="shared" si="12"/>
        <v>109100</v>
      </c>
    </row>
    <row r="60" spans="2:12" ht="15" customHeight="1">
      <c r="B60" s="290"/>
      <c r="C60" s="291"/>
      <c r="D60" s="292" t="s">
        <v>205</v>
      </c>
      <c r="E60" s="293"/>
      <c r="F60" s="294"/>
      <c r="G60" s="294"/>
      <c r="H60" s="294"/>
      <c r="I60" s="294"/>
      <c r="J60" s="295"/>
      <c r="K60" s="294"/>
      <c r="L60" s="296">
        <f t="shared" si="12"/>
        <v>0</v>
      </c>
    </row>
    <row r="61" spans="2:12" ht="12">
      <c r="B61" s="275" t="s">
        <v>273</v>
      </c>
      <c r="C61" s="297"/>
      <c r="D61" s="259" t="s">
        <v>274</v>
      </c>
      <c r="E61" s="298"/>
      <c r="F61" s="261">
        <v>109100</v>
      </c>
      <c r="G61" s="261"/>
      <c r="H61" s="278"/>
      <c r="I61" s="278"/>
      <c r="J61" s="278">
        <f aca="true" t="shared" si="14" ref="J61:J62">G61</f>
        <v>0</v>
      </c>
      <c r="K61" s="278"/>
      <c r="L61" s="279">
        <f t="shared" si="12"/>
        <v>109100</v>
      </c>
    </row>
    <row r="62" spans="2:12" ht="24" customHeight="1">
      <c r="B62" s="269" t="s">
        <v>275</v>
      </c>
      <c r="C62" s="270"/>
      <c r="D62" s="252" t="s">
        <v>276</v>
      </c>
      <c r="E62" s="271"/>
      <c r="F62" s="272">
        <f>F64</f>
        <v>30000</v>
      </c>
      <c r="G62" s="272">
        <f>G64</f>
        <v>0</v>
      </c>
      <c r="H62" s="273"/>
      <c r="I62" s="273"/>
      <c r="J62" s="272">
        <f t="shared" si="14"/>
        <v>0</v>
      </c>
      <c r="K62" s="273"/>
      <c r="L62" s="274">
        <f t="shared" si="12"/>
        <v>30000</v>
      </c>
    </row>
    <row r="63" spans="2:12" ht="15" customHeight="1">
      <c r="B63" s="290"/>
      <c r="C63" s="291"/>
      <c r="D63" s="292" t="s">
        <v>205</v>
      </c>
      <c r="E63" s="293"/>
      <c r="F63" s="294"/>
      <c r="G63" s="294"/>
      <c r="H63" s="294"/>
      <c r="I63" s="294"/>
      <c r="J63" s="295"/>
      <c r="K63" s="294"/>
      <c r="L63" s="296">
        <f t="shared" si="12"/>
        <v>0</v>
      </c>
    </row>
    <row r="64" spans="2:12" ht="12">
      <c r="B64" s="299" t="s">
        <v>233</v>
      </c>
      <c r="C64" s="297"/>
      <c r="D64" s="259" t="s">
        <v>277</v>
      </c>
      <c r="E64" s="298"/>
      <c r="F64" s="261">
        <v>30000</v>
      </c>
      <c r="G64" s="261"/>
      <c r="H64" s="278"/>
      <c r="I64" s="278"/>
      <c r="J64" s="278">
        <f aca="true" t="shared" si="15" ref="J64:J65">G64</f>
        <v>0</v>
      </c>
      <c r="K64" s="278"/>
      <c r="L64" s="279">
        <f t="shared" si="12"/>
        <v>30000</v>
      </c>
    </row>
    <row r="65" spans="2:12" ht="24" customHeight="1">
      <c r="B65" s="300" t="s">
        <v>278</v>
      </c>
      <c r="C65" s="301"/>
      <c r="D65" s="302" t="s">
        <v>279</v>
      </c>
      <c r="E65" s="303"/>
      <c r="F65" s="303">
        <f>F67+F68+F69</f>
        <v>67500</v>
      </c>
      <c r="G65" s="303">
        <f>G67+G68</f>
        <v>13290.119999999999</v>
      </c>
      <c r="H65" s="303"/>
      <c r="I65" s="303"/>
      <c r="J65" s="303">
        <f t="shared" si="15"/>
        <v>13290.119999999999</v>
      </c>
      <c r="K65" s="303"/>
      <c r="L65" s="304">
        <f t="shared" si="12"/>
        <v>54209.880000000005</v>
      </c>
    </row>
    <row r="66" spans="2:12" ht="15.75" customHeight="1">
      <c r="B66" s="290"/>
      <c r="C66" s="305"/>
      <c r="D66" s="292" t="s">
        <v>280</v>
      </c>
      <c r="E66" s="294"/>
      <c r="F66" s="294"/>
      <c r="G66" s="294"/>
      <c r="H66" s="294"/>
      <c r="I66" s="294"/>
      <c r="J66" s="294"/>
      <c r="K66" s="294"/>
      <c r="L66" s="296">
        <f t="shared" si="12"/>
        <v>0</v>
      </c>
    </row>
    <row r="67" spans="2:12" ht="15.75" customHeight="1">
      <c r="B67" s="257" t="s">
        <v>213</v>
      </c>
      <c r="C67" s="276"/>
      <c r="D67" s="259" t="s">
        <v>281</v>
      </c>
      <c r="E67" s="278"/>
      <c r="F67" s="261">
        <v>51000</v>
      </c>
      <c r="G67" s="261">
        <v>10440</v>
      </c>
      <c r="H67" s="278"/>
      <c r="I67" s="278"/>
      <c r="J67" s="278">
        <f aca="true" t="shared" si="16" ref="J67:J73">G67</f>
        <v>10440</v>
      </c>
      <c r="K67" s="278"/>
      <c r="L67" s="279">
        <f t="shared" si="12"/>
        <v>40560</v>
      </c>
    </row>
    <row r="68" spans="2:12" ht="15.75" customHeight="1">
      <c r="B68" s="257" t="s">
        <v>282</v>
      </c>
      <c r="C68" s="276"/>
      <c r="D68" s="259" t="s">
        <v>283</v>
      </c>
      <c r="E68" s="278"/>
      <c r="F68" s="261">
        <v>14194</v>
      </c>
      <c r="G68" s="261">
        <v>2850.12</v>
      </c>
      <c r="H68" s="278"/>
      <c r="I68" s="278"/>
      <c r="J68" s="278">
        <f t="shared" si="16"/>
        <v>2850.12</v>
      </c>
      <c r="K68" s="278"/>
      <c r="L68" s="279">
        <f t="shared" si="12"/>
        <v>11343.880000000001</v>
      </c>
    </row>
    <row r="69" spans="2:12" s="187" customFormat="1" ht="12.75" customHeight="1">
      <c r="B69" s="275" t="s">
        <v>273</v>
      </c>
      <c r="C69" s="306"/>
      <c r="D69" s="307" t="s">
        <v>284</v>
      </c>
      <c r="E69" s="308"/>
      <c r="F69" s="261">
        <v>2306</v>
      </c>
      <c r="G69" s="261"/>
      <c r="H69" s="308"/>
      <c r="I69" s="308"/>
      <c r="J69" s="308">
        <f t="shared" si="16"/>
        <v>0</v>
      </c>
      <c r="K69" s="308"/>
      <c r="L69" s="309">
        <f t="shared" si="12"/>
        <v>2306</v>
      </c>
    </row>
    <row r="70" spans="2:12" ht="24.75" customHeight="1">
      <c r="B70" s="300" t="s">
        <v>285</v>
      </c>
      <c r="C70" s="310"/>
      <c r="D70" s="311" t="s">
        <v>286</v>
      </c>
      <c r="E70" s="303"/>
      <c r="F70" s="312">
        <f>F71+F74</f>
        <v>48000</v>
      </c>
      <c r="G70" s="312">
        <f>G71+G74</f>
        <v>5877</v>
      </c>
      <c r="H70" s="303"/>
      <c r="I70" s="303"/>
      <c r="J70" s="312">
        <f t="shared" si="16"/>
        <v>5877</v>
      </c>
      <c r="K70" s="303"/>
      <c r="L70" s="304">
        <f t="shared" si="12"/>
        <v>42123</v>
      </c>
    </row>
    <row r="71" spans="2:12" ht="12.75" customHeight="1">
      <c r="B71" s="240" t="s">
        <v>209</v>
      </c>
      <c r="C71" s="241"/>
      <c r="D71" s="313" t="s">
        <v>287</v>
      </c>
      <c r="E71" s="243"/>
      <c r="F71" s="243">
        <f>F72+F73</f>
        <v>18000</v>
      </c>
      <c r="G71" s="243">
        <f>G72+G73</f>
        <v>0</v>
      </c>
      <c r="H71" s="243"/>
      <c r="I71" s="243"/>
      <c r="J71" s="243">
        <f t="shared" si="16"/>
        <v>0</v>
      </c>
      <c r="K71" s="243"/>
      <c r="L71" s="244">
        <f t="shared" si="12"/>
        <v>18000</v>
      </c>
    </row>
    <row r="72" spans="2:12" ht="12.75" customHeight="1">
      <c r="B72" s="245" t="s">
        <v>217</v>
      </c>
      <c r="C72" s="246"/>
      <c r="D72" s="314" t="s">
        <v>288</v>
      </c>
      <c r="E72" s="248"/>
      <c r="F72" s="248">
        <f>F78+F79</f>
        <v>18000</v>
      </c>
      <c r="G72" s="248">
        <f>G78+G79</f>
        <v>0</v>
      </c>
      <c r="H72" s="248"/>
      <c r="I72" s="248"/>
      <c r="J72" s="248">
        <f t="shared" si="16"/>
        <v>0</v>
      </c>
      <c r="K72" s="248"/>
      <c r="L72" s="249">
        <f t="shared" si="12"/>
        <v>18000</v>
      </c>
    </row>
    <row r="73" spans="2:12" ht="12.75" customHeight="1">
      <c r="B73" s="245" t="s">
        <v>233</v>
      </c>
      <c r="C73" s="246"/>
      <c r="D73" s="314" t="s">
        <v>289</v>
      </c>
      <c r="E73" s="248"/>
      <c r="F73" s="248">
        <f>F80</f>
        <v>0</v>
      </c>
      <c r="G73" s="248">
        <f>G80</f>
        <v>0</v>
      </c>
      <c r="H73" s="248"/>
      <c r="I73" s="248"/>
      <c r="J73" s="248">
        <f t="shared" si="16"/>
        <v>0</v>
      </c>
      <c r="K73" s="248"/>
      <c r="L73" s="249">
        <f t="shared" si="12"/>
        <v>0</v>
      </c>
    </row>
    <row r="74" spans="2:12" ht="12.75" customHeight="1">
      <c r="B74" s="245" t="s">
        <v>235</v>
      </c>
      <c r="C74" s="246"/>
      <c r="D74" s="314" t="s">
        <v>290</v>
      </c>
      <c r="E74" s="248"/>
      <c r="F74" s="248">
        <f>F81+F82</f>
        <v>30000</v>
      </c>
      <c r="G74" s="248">
        <f>G81+G82</f>
        <v>5877</v>
      </c>
      <c r="H74" s="248"/>
      <c r="I74" s="248"/>
      <c r="J74" s="248"/>
      <c r="K74" s="248"/>
      <c r="L74" s="249">
        <f t="shared" si="12"/>
        <v>30000</v>
      </c>
    </row>
    <row r="75" spans="2:12" s="187" customFormat="1" ht="12.75" customHeight="1">
      <c r="B75" s="275"/>
      <c r="C75" s="276"/>
      <c r="D75" s="315" t="s">
        <v>280</v>
      </c>
      <c r="E75" s="278"/>
      <c r="F75" s="316"/>
      <c r="G75" s="316"/>
      <c r="H75" s="278"/>
      <c r="I75" s="278"/>
      <c r="J75" s="316"/>
      <c r="K75" s="278"/>
      <c r="L75" s="279">
        <f t="shared" si="12"/>
        <v>0</v>
      </c>
    </row>
    <row r="76" spans="2:12" ht="24.75" customHeight="1">
      <c r="B76" s="269" t="s">
        <v>291</v>
      </c>
      <c r="C76" s="317"/>
      <c r="D76" s="318" t="s">
        <v>292</v>
      </c>
      <c r="E76" s="273"/>
      <c r="F76" s="319">
        <f>SUM(F78:F82)</f>
        <v>48000</v>
      </c>
      <c r="G76" s="319">
        <f>SUM(G78:G82)</f>
        <v>5877</v>
      </c>
      <c r="H76" s="273"/>
      <c r="I76" s="273"/>
      <c r="J76" s="319">
        <f>G76</f>
        <v>5877</v>
      </c>
      <c r="K76" s="273"/>
      <c r="L76" s="274">
        <f t="shared" si="12"/>
        <v>42123</v>
      </c>
    </row>
    <row r="77" spans="2:12" s="187" customFormat="1" ht="12.75" customHeight="1">
      <c r="B77" s="275"/>
      <c r="C77" s="276"/>
      <c r="D77" s="315" t="s">
        <v>280</v>
      </c>
      <c r="E77" s="278"/>
      <c r="F77" s="316"/>
      <c r="G77" s="316"/>
      <c r="H77" s="278"/>
      <c r="I77" s="278"/>
      <c r="J77" s="316"/>
      <c r="K77" s="278"/>
      <c r="L77" s="279">
        <f t="shared" si="12"/>
        <v>0</v>
      </c>
    </row>
    <row r="78" spans="2:12" s="187" customFormat="1" ht="12.75" customHeight="1">
      <c r="B78" s="275" t="s">
        <v>221</v>
      </c>
      <c r="C78" s="276"/>
      <c r="D78" s="320" t="s">
        <v>293</v>
      </c>
      <c r="E78" s="278"/>
      <c r="F78" s="261"/>
      <c r="G78" s="261"/>
      <c r="H78" s="286"/>
      <c r="I78" s="286"/>
      <c r="J78" s="278">
        <f aca="true" t="shared" si="17" ref="J78:J86">G78</f>
        <v>0</v>
      </c>
      <c r="K78" s="278"/>
      <c r="L78" s="279">
        <f t="shared" si="12"/>
        <v>0</v>
      </c>
    </row>
    <row r="79" spans="2:12" s="187" customFormat="1" ht="12.75" customHeight="1">
      <c r="B79" s="275" t="s">
        <v>294</v>
      </c>
      <c r="C79" s="276"/>
      <c r="D79" s="320" t="s">
        <v>295</v>
      </c>
      <c r="E79" s="278"/>
      <c r="F79" s="261">
        <v>18000</v>
      </c>
      <c r="G79" s="261"/>
      <c r="H79" s="286"/>
      <c r="I79" s="286"/>
      <c r="J79" s="278">
        <f t="shared" si="17"/>
        <v>0</v>
      </c>
      <c r="K79" s="278"/>
      <c r="L79" s="279">
        <f t="shared" si="12"/>
        <v>18000</v>
      </c>
    </row>
    <row r="80" spans="2:12" s="187" customFormat="1" ht="12.75" customHeight="1">
      <c r="B80" s="275" t="s">
        <v>233</v>
      </c>
      <c r="C80" s="276"/>
      <c r="D80" s="320" t="s">
        <v>296</v>
      </c>
      <c r="E80" s="278"/>
      <c r="F80" s="261"/>
      <c r="G80" s="261"/>
      <c r="H80" s="286"/>
      <c r="I80" s="286"/>
      <c r="J80" s="278">
        <f t="shared" si="17"/>
        <v>0</v>
      </c>
      <c r="K80" s="278"/>
      <c r="L80" s="279">
        <f t="shared" si="12"/>
        <v>0</v>
      </c>
    </row>
    <row r="81" spans="2:12" s="187" customFormat="1" ht="12.75" customHeight="1">
      <c r="B81" s="275" t="s">
        <v>297</v>
      </c>
      <c r="C81" s="276"/>
      <c r="D81" s="320" t="s">
        <v>298</v>
      </c>
      <c r="E81" s="278"/>
      <c r="F81" s="261">
        <v>30000</v>
      </c>
      <c r="G81" s="261">
        <v>5877</v>
      </c>
      <c r="H81" s="286"/>
      <c r="I81" s="286"/>
      <c r="J81" s="278">
        <f t="shared" si="17"/>
        <v>5877</v>
      </c>
      <c r="K81" s="278"/>
      <c r="L81" s="279">
        <f t="shared" si="12"/>
        <v>24123</v>
      </c>
    </row>
    <row r="82" spans="2:12" s="187" customFormat="1" ht="12.75" customHeight="1">
      <c r="B82" s="275" t="s">
        <v>273</v>
      </c>
      <c r="C82" s="306"/>
      <c r="D82" s="307" t="s">
        <v>299</v>
      </c>
      <c r="E82" s="308"/>
      <c r="F82" s="261"/>
      <c r="G82" s="261"/>
      <c r="H82" s="321"/>
      <c r="I82" s="321"/>
      <c r="J82" s="308">
        <f t="shared" si="17"/>
        <v>0</v>
      </c>
      <c r="K82" s="308"/>
      <c r="L82" s="309">
        <f t="shared" si="12"/>
        <v>0</v>
      </c>
    </row>
    <row r="83" spans="2:12" s="187" customFormat="1" ht="12.75" customHeight="1">
      <c r="B83" s="300" t="s">
        <v>300</v>
      </c>
      <c r="C83" s="310"/>
      <c r="D83" s="311" t="s">
        <v>301</v>
      </c>
      <c r="E83" s="322"/>
      <c r="F83" s="303">
        <f>F88+F91</f>
        <v>1640000</v>
      </c>
      <c r="G83" s="303">
        <f>G88+G91</f>
        <v>18000</v>
      </c>
      <c r="H83" s="238"/>
      <c r="I83" s="238"/>
      <c r="J83" s="312">
        <f t="shared" si="17"/>
        <v>18000</v>
      </c>
      <c r="K83" s="322"/>
      <c r="L83" s="304">
        <f>F83-G83</f>
        <v>1622000</v>
      </c>
    </row>
    <row r="84" spans="2:12" ht="12.75" customHeight="1">
      <c r="B84" s="240" t="s">
        <v>209</v>
      </c>
      <c r="C84" s="241"/>
      <c r="D84" s="313" t="s">
        <v>302</v>
      </c>
      <c r="E84" s="243"/>
      <c r="F84" s="243">
        <f>F85</f>
        <v>1640000</v>
      </c>
      <c r="G84" s="243">
        <f>G85</f>
        <v>18000</v>
      </c>
      <c r="H84" s="243"/>
      <c r="I84" s="243"/>
      <c r="J84" s="243">
        <f t="shared" si="17"/>
        <v>18000</v>
      </c>
      <c r="K84" s="243"/>
      <c r="L84" s="244">
        <f aca="true" t="shared" si="18" ref="L84:L86">F84-J84</f>
        <v>1622000</v>
      </c>
    </row>
    <row r="85" spans="2:12" ht="12.75" customHeight="1">
      <c r="B85" s="245" t="s">
        <v>217</v>
      </c>
      <c r="C85" s="246"/>
      <c r="D85" s="314" t="s">
        <v>303</v>
      </c>
      <c r="E85" s="248"/>
      <c r="F85" s="248">
        <f>F90+F93</f>
        <v>1640000</v>
      </c>
      <c r="G85" s="248">
        <f>G90+G93</f>
        <v>18000</v>
      </c>
      <c r="H85" s="248"/>
      <c r="I85" s="248"/>
      <c r="J85" s="248">
        <f t="shared" si="17"/>
        <v>18000</v>
      </c>
      <c r="K85" s="248"/>
      <c r="L85" s="249">
        <f t="shared" si="18"/>
        <v>1622000</v>
      </c>
    </row>
    <row r="86" spans="2:12" ht="12.75" customHeight="1">
      <c r="B86" s="245" t="s">
        <v>233</v>
      </c>
      <c r="C86" s="246"/>
      <c r="D86" s="314" t="s">
        <v>304</v>
      </c>
      <c r="E86" s="248"/>
      <c r="F86" s="248">
        <f>F94</f>
        <v>0</v>
      </c>
      <c r="G86" s="248">
        <f>G94</f>
        <v>0</v>
      </c>
      <c r="H86" s="248"/>
      <c r="I86" s="248"/>
      <c r="J86" s="248">
        <f t="shared" si="17"/>
        <v>0</v>
      </c>
      <c r="K86" s="248"/>
      <c r="L86" s="249">
        <f t="shared" si="18"/>
        <v>0</v>
      </c>
    </row>
    <row r="87" spans="2:12" s="187" customFormat="1" ht="12.75" customHeight="1">
      <c r="B87" s="323"/>
      <c r="C87" s="324"/>
      <c r="D87" s="325" t="s">
        <v>280</v>
      </c>
      <c r="E87" s="326"/>
      <c r="F87" s="326" t="s">
        <v>206</v>
      </c>
      <c r="G87" s="326"/>
      <c r="H87" s="326"/>
      <c r="I87" s="326"/>
      <c r="J87" s="326"/>
      <c r="K87" s="326"/>
      <c r="L87" s="327"/>
    </row>
    <row r="88" spans="2:12" s="187" customFormat="1" ht="12.75" customHeight="1">
      <c r="B88" s="269" t="s">
        <v>305</v>
      </c>
      <c r="C88" s="317"/>
      <c r="D88" s="318" t="s">
        <v>306</v>
      </c>
      <c r="E88" s="328"/>
      <c r="F88" s="273">
        <f>F90</f>
        <v>1500000</v>
      </c>
      <c r="G88" s="273">
        <f>G90</f>
        <v>18000</v>
      </c>
      <c r="H88" s="273"/>
      <c r="I88" s="273"/>
      <c r="J88" s="273">
        <f>G88</f>
        <v>18000</v>
      </c>
      <c r="K88" s="273"/>
      <c r="L88" s="274">
        <f>F88-G88</f>
        <v>1482000</v>
      </c>
    </row>
    <row r="89" spans="2:12" s="187" customFormat="1" ht="12.75" customHeight="1">
      <c r="B89" s="290"/>
      <c r="C89" s="305"/>
      <c r="D89" s="329" t="s">
        <v>280</v>
      </c>
      <c r="E89" s="294"/>
      <c r="F89" s="294" t="s">
        <v>206</v>
      </c>
      <c r="G89" s="294"/>
      <c r="H89" s="294"/>
      <c r="I89" s="294"/>
      <c r="J89" s="294"/>
      <c r="K89" s="294"/>
      <c r="L89" s="296"/>
    </row>
    <row r="90" spans="2:12" s="187" customFormat="1" ht="12.75" customHeight="1">
      <c r="B90" s="257" t="s">
        <v>227</v>
      </c>
      <c r="C90" s="330"/>
      <c r="D90" s="307" t="s">
        <v>307</v>
      </c>
      <c r="E90" s="331"/>
      <c r="F90" s="332">
        <v>1500000</v>
      </c>
      <c r="G90" s="332">
        <f>0+18000</f>
        <v>18000</v>
      </c>
      <c r="H90" s="331"/>
      <c r="I90" s="331"/>
      <c r="J90" s="331">
        <f aca="true" t="shared" si="19" ref="J90:J91">G90</f>
        <v>18000</v>
      </c>
      <c r="K90" s="331"/>
      <c r="L90" s="333">
        <f>F90-G90</f>
        <v>1482000</v>
      </c>
    </row>
    <row r="91" spans="2:12" s="187" customFormat="1" ht="56.25" customHeight="1">
      <c r="B91" s="269" t="s">
        <v>308</v>
      </c>
      <c r="C91" s="334"/>
      <c r="D91" s="318" t="s">
        <v>309</v>
      </c>
      <c r="E91" s="273"/>
      <c r="F91" s="273">
        <f>SUM(F93:F94)</f>
        <v>140000</v>
      </c>
      <c r="G91" s="273">
        <f>SUM(G93:G94)</f>
        <v>0</v>
      </c>
      <c r="H91" s="273">
        <v>0</v>
      </c>
      <c r="I91" s="273"/>
      <c r="J91" s="273">
        <f t="shared" si="19"/>
        <v>0</v>
      </c>
      <c r="K91" s="273"/>
      <c r="L91" s="274">
        <f>F91-J91</f>
        <v>140000</v>
      </c>
    </row>
    <row r="92" spans="2:12" s="187" customFormat="1" ht="12.75" customHeight="1">
      <c r="B92" s="290"/>
      <c r="C92" s="305"/>
      <c r="D92" s="329" t="s">
        <v>280</v>
      </c>
      <c r="E92" s="294"/>
      <c r="F92" s="294" t="s">
        <v>206</v>
      </c>
      <c r="G92" s="294"/>
      <c r="H92" s="294"/>
      <c r="I92" s="294"/>
      <c r="J92" s="294"/>
      <c r="K92" s="294"/>
      <c r="L92" s="296"/>
    </row>
    <row r="93" spans="2:12" s="187" customFormat="1" ht="12.75" customHeight="1">
      <c r="B93" s="335" t="s">
        <v>294</v>
      </c>
      <c r="C93" s="276"/>
      <c r="D93" s="320" t="s">
        <v>310</v>
      </c>
      <c r="E93" s="278"/>
      <c r="F93" s="261">
        <v>140000</v>
      </c>
      <c r="G93" s="261"/>
      <c r="H93" s="278"/>
      <c r="I93" s="278"/>
      <c r="J93" s="278">
        <f aca="true" t="shared" si="20" ref="J93:J104">G93</f>
        <v>0</v>
      </c>
      <c r="K93" s="278"/>
      <c r="L93" s="279">
        <f aca="true" t="shared" si="21" ref="L93:L97">F93-J93</f>
        <v>140000</v>
      </c>
    </row>
    <row r="94" spans="2:12" s="187" customFormat="1" ht="12.75" customHeight="1">
      <c r="B94" s="299" t="s">
        <v>233</v>
      </c>
      <c r="C94" s="306"/>
      <c r="D94" s="307" t="s">
        <v>311</v>
      </c>
      <c r="E94" s="308"/>
      <c r="F94" s="332"/>
      <c r="G94" s="332"/>
      <c r="H94" s="308"/>
      <c r="I94" s="308"/>
      <c r="J94" s="308">
        <f t="shared" si="20"/>
        <v>0</v>
      </c>
      <c r="K94" s="308"/>
      <c r="L94" s="309">
        <f t="shared" si="21"/>
        <v>0</v>
      </c>
    </row>
    <row r="95" spans="2:12" s="187" customFormat="1" ht="25.5" customHeight="1">
      <c r="B95" s="300" t="s">
        <v>312</v>
      </c>
      <c r="C95" s="310"/>
      <c r="D95" s="311" t="s">
        <v>313</v>
      </c>
      <c r="E95" s="303"/>
      <c r="F95" s="312">
        <f>F106+F110</f>
        <v>2839000</v>
      </c>
      <c r="G95" s="312">
        <f>G106+G110</f>
        <v>32481.690000000002</v>
      </c>
      <c r="H95" s="303"/>
      <c r="I95" s="303"/>
      <c r="J95" s="312">
        <f t="shared" si="20"/>
        <v>32481.690000000002</v>
      </c>
      <c r="K95" s="303"/>
      <c r="L95" s="336">
        <f t="shared" si="21"/>
        <v>2806518.31</v>
      </c>
    </row>
    <row r="96" spans="2:12" ht="15" customHeight="1">
      <c r="B96" s="240" t="s">
        <v>209</v>
      </c>
      <c r="C96" s="241"/>
      <c r="D96" s="313" t="s">
        <v>314</v>
      </c>
      <c r="E96" s="243"/>
      <c r="F96" s="243">
        <f>F97+F101</f>
        <v>933000</v>
      </c>
      <c r="G96" s="243">
        <f>G97+G101</f>
        <v>32481.690000000002</v>
      </c>
      <c r="H96" s="243"/>
      <c r="I96" s="243"/>
      <c r="J96" s="243">
        <f t="shared" si="20"/>
        <v>32481.690000000002</v>
      </c>
      <c r="K96" s="243"/>
      <c r="L96" s="244">
        <f t="shared" si="21"/>
        <v>900518.31</v>
      </c>
    </row>
    <row r="97" spans="2:12" ht="15" customHeight="1">
      <c r="B97" s="245" t="s">
        <v>217</v>
      </c>
      <c r="C97" s="246"/>
      <c r="D97" s="314" t="s">
        <v>315</v>
      </c>
      <c r="E97" s="248"/>
      <c r="F97" s="248">
        <f>F98+F99+F100</f>
        <v>930000</v>
      </c>
      <c r="G97" s="248">
        <f>G98+G99+G100</f>
        <v>32481.690000000002</v>
      </c>
      <c r="H97" s="248"/>
      <c r="I97" s="248"/>
      <c r="J97" s="248">
        <f t="shared" si="20"/>
        <v>32481.690000000002</v>
      </c>
      <c r="K97" s="248"/>
      <c r="L97" s="249">
        <f t="shared" si="21"/>
        <v>897518.31</v>
      </c>
    </row>
    <row r="98" spans="2:12" ht="15" customHeight="1">
      <c r="B98" s="245" t="s">
        <v>223</v>
      </c>
      <c r="C98" s="246"/>
      <c r="D98" s="314" t="s">
        <v>316</v>
      </c>
      <c r="E98" s="248"/>
      <c r="F98" s="248">
        <f>F114</f>
        <v>135000</v>
      </c>
      <c r="G98" s="248">
        <f>G114</f>
        <v>32481.690000000002</v>
      </c>
      <c r="H98" s="248"/>
      <c r="I98" s="248"/>
      <c r="J98" s="248">
        <f t="shared" si="20"/>
        <v>32481.690000000002</v>
      </c>
      <c r="K98" s="248"/>
      <c r="L98" s="249">
        <f>F98-G98</f>
        <v>102518.31</v>
      </c>
    </row>
    <row r="99" spans="2:12" ht="12.75" customHeight="1">
      <c r="B99" s="245" t="s">
        <v>227</v>
      </c>
      <c r="C99" s="246"/>
      <c r="D99" s="314" t="s">
        <v>317</v>
      </c>
      <c r="E99" s="248"/>
      <c r="F99" s="248">
        <f>F108+F131</f>
        <v>235000</v>
      </c>
      <c r="G99" s="248">
        <f>G108+G131</f>
        <v>0</v>
      </c>
      <c r="H99" s="248"/>
      <c r="I99" s="248"/>
      <c r="J99" s="248">
        <f t="shared" si="20"/>
        <v>0</v>
      </c>
      <c r="K99" s="248"/>
      <c r="L99" s="249">
        <f aca="true" t="shared" si="22" ref="L99:L106">F99-J99</f>
        <v>235000</v>
      </c>
    </row>
    <row r="100" spans="2:12" ht="12.75" customHeight="1">
      <c r="B100" s="245" t="s">
        <v>294</v>
      </c>
      <c r="C100" s="246"/>
      <c r="D100" s="314" t="s">
        <v>318</v>
      </c>
      <c r="E100" s="248"/>
      <c r="F100" s="248">
        <f>F116+F121+F126+F132</f>
        <v>560000</v>
      </c>
      <c r="G100" s="248">
        <f>G116+G121+G126+G132</f>
        <v>0</v>
      </c>
      <c r="H100" s="248"/>
      <c r="I100" s="248"/>
      <c r="J100" s="248">
        <f t="shared" si="20"/>
        <v>0</v>
      </c>
      <c r="K100" s="248"/>
      <c r="L100" s="249">
        <f t="shared" si="22"/>
        <v>560000</v>
      </c>
    </row>
    <row r="101" spans="2:12" ht="12.75" customHeight="1">
      <c r="B101" s="245" t="s">
        <v>233</v>
      </c>
      <c r="C101" s="246"/>
      <c r="D101" s="314" t="s">
        <v>319</v>
      </c>
      <c r="E101" s="248"/>
      <c r="F101" s="248">
        <f>F138</f>
        <v>3000</v>
      </c>
      <c r="G101" s="248">
        <f>G138</f>
        <v>0</v>
      </c>
      <c r="H101" s="248"/>
      <c r="I101" s="248"/>
      <c r="J101" s="248">
        <f t="shared" si="20"/>
        <v>0</v>
      </c>
      <c r="K101" s="248"/>
      <c r="L101" s="249">
        <f t="shared" si="22"/>
        <v>3000</v>
      </c>
    </row>
    <row r="102" spans="2:12" ht="12.75" customHeight="1">
      <c r="B102" s="245" t="s">
        <v>235</v>
      </c>
      <c r="C102" s="246"/>
      <c r="D102" s="314" t="s">
        <v>320</v>
      </c>
      <c r="E102" s="248"/>
      <c r="F102" s="248">
        <f>F103+F104</f>
        <v>1856000</v>
      </c>
      <c r="G102" s="248">
        <f>G103+G104</f>
        <v>0</v>
      </c>
      <c r="H102" s="248"/>
      <c r="I102" s="248"/>
      <c r="J102" s="248">
        <f t="shared" si="20"/>
        <v>0</v>
      </c>
      <c r="K102" s="248"/>
      <c r="L102" s="249">
        <f t="shared" si="22"/>
        <v>1856000</v>
      </c>
    </row>
    <row r="103" spans="2:12" ht="12.75" customHeight="1">
      <c r="B103" s="245" t="s">
        <v>297</v>
      </c>
      <c r="C103" s="246"/>
      <c r="D103" s="314" t="s">
        <v>321</v>
      </c>
      <c r="E103" s="248"/>
      <c r="F103" s="248">
        <f>F134</f>
        <v>0</v>
      </c>
      <c r="G103" s="248">
        <f>G134</f>
        <v>0</v>
      </c>
      <c r="H103" s="248"/>
      <c r="I103" s="248"/>
      <c r="J103" s="248">
        <f t="shared" si="20"/>
        <v>0</v>
      </c>
      <c r="K103" s="248"/>
      <c r="L103" s="249">
        <f t="shared" si="22"/>
        <v>0</v>
      </c>
    </row>
    <row r="104" spans="2:12" ht="13.5" customHeight="1">
      <c r="B104" s="245" t="s">
        <v>273</v>
      </c>
      <c r="C104" s="337"/>
      <c r="D104" s="338" t="s">
        <v>322</v>
      </c>
      <c r="E104" s="339"/>
      <c r="F104" s="339">
        <f>F123+F128+F135</f>
        <v>1856000</v>
      </c>
      <c r="G104" s="339">
        <f>G123+G128+G135</f>
        <v>0</v>
      </c>
      <c r="H104" s="339"/>
      <c r="I104" s="339"/>
      <c r="J104" s="339">
        <f t="shared" si="20"/>
        <v>0</v>
      </c>
      <c r="K104" s="339"/>
      <c r="L104" s="340">
        <f t="shared" si="22"/>
        <v>1856000</v>
      </c>
    </row>
    <row r="105" spans="2:12" ht="13.5" customHeight="1">
      <c r="B105" s="275"/>
      <c r="C105" s="276"/>
      <c r="D105" s="315" t="s">
        <v>205</v>
      </c>
      <c r="E105" s="278"/>
      <c r="F105" s="316"/>
      <c r="G105" s="316"/>
      <c r="H105" s="278"/>
      <c r="I105" s="278"/>
      <c r="J105" s="316"/>
      <c r="K105" s="278"/>
      <c r="L105" s="279">
        <f t="shared" si="22"/>
        <v>0</v>
      </c>
    </row>
    <row r="106" spans="2:12" ht="13.5" customHeight="1">
      <c r="B106" s="269" t="s">
        <v>323</v>
      </c>
      <c r="C106" s="317"/>
      <c r="D106" s="318" t="s">
        <v>324</v>
      </c>
      <c r="E106" s="273"/>
      <c r="F106" s="273">
        <f>F108+F109</f>
        <v>195000</v>
      </c>
      <c r="G106" s="273">
        <f>G108+G109</f>
        <v>0</v>
      </c>
      <c r="H106" s="273"/>
      <c r="I106" s="273"/>
      <c r="J106" s="273">
        <f>G106</f>
        <v>0</v>
      </c>
      <c r="K106" s="273"/>
      <c r="L106" s="274">
        <f t="shared" si="22"/>
        <v>195000</v>
      </c>
    </row>
    <row r="107" spans="2:12" ht="13.5" customHeight="1">
      <c r="B107" s="275"/>
      <c r="C107" s="276"/>
      <c r="D107" s="315" t="s">
        <v>205</v>
      </c>
      <c r="E107" s="278"/>
      <c r="F107" s="316"/>
      <c r="G107" s="316"/>
      <c r="H107" s="278"/>
      <c r="I107" s="278"/>
      <c r="J107" s="316"/>
      <c r="K107" s="278"/>
      <c r="L107" s="279"/>
    </row>
    <row r="108" spans="2:12" ht="13.5" customHeight="1">
      <c r="B108" s="257" t="s">
        <v>227</v>
      </c>
      <c r="C108" s="258"/>
      <c r="D108" s="320" t="s">
        <v>325</v>
      </c>
      <c r="E108" s="260"/>
      <c r="F108" s="261">
        <v>145000</v>
      </c>
      <c r="G108" s="261"/>
      <c r="H108" s="286"/>
      <c r="I108" s="260"/>
      <c r="J108" s="278">
        <f>G108</f>
        <v>0</v>
      </c>
      <c r="K108" s="278"/>
      <c r="L108" s="279">
        <f>F108-J108</f>
        <v>145000</v>
      </c>
    </row>
    <row r="109" spans="2:12" ht="13.5" customHeight="1">
      <c r="B109" s="275" t="s">
        <v>297</v>
      </c>
      <c r="C109" s="276"/>
      <c r="D109" s="320" t="s">
        <v>326</v>
      </c>
      <c r="E109" s="341"/>
      <c r="F109" s="342">
        <f>25000+25000</f>
        <v>50000</v>
      </c>
      <c r="G109" s="342"/>
      <c r="H109" s="321"/>
      <c r="I109" s="266"/>
      <c r="J109" s="326"/>
      <c r="K109" s="326"/>
      <c r="L109" s="327"/>
    </row>
    <row r="110" spans="2:12" ht="13.5" customHeight="1">
      <c r="B110" s="269" t="s">
        <v>327</v>
      </c>
      <c r="C110" s="317"/>
      <c r="D110" s="318" t="s">
        <v>328</v>
      </c>
      <c r="E110" s="328"/>
      <c r="F110" s="273">
        <f>F112+F119+F124+F129+F136</f>
        <v>2644000</v>
      </c>
      <c r="G110" s="273">
        <f>G112+G119+G124+G129+G136</f>
        <v>32481.690000000002</v>
      </c>
      <c r="H110" s="343"/>
      <c r="I110" s="343"/>
      <c r="J110" s="328">
        <f>G110</f>
        <v>32481.690000000002</v>
      </c>
      <c r="K110" s="328"/>
      <c r="L110" s="274">
        <f>F110-J110</f>
        <v>2611518.31</v>
      </c>
    </row>
    <row r="111" spans="2:12" ht="13.5" customHeight="1">
      <c r="B111" s="275"/>
      <c r="C111" s="276"/>
      <c r="D111" s="315" t="s">
        <v>205</v>
      </c>
      <c r="E111" s="278"/>
      <c r="F111" s="316"/>
      <c r="G111" s="316"/>
      <c r="H111" s="278"/>
      <c r="I111" s="278"/>
      <c r="J111" s="316"/>
      <c r="K111" s="278"/>
      <c r="L111" s="279"/>
    </row>
    <row r="112" spans="2:12" ht="13.5" customHeight="1">
      <c r="B112" s="280" t="s">
        <v>329</v>
      </c>
      <c r="C112" s="289"/>
      <c r="D112" s="344" t="s">
        <v>330</v>
      </c>
      <c r="E112" s="282"/>
      <c r="F112" s="345">
        <f>SUM(F114:F118)</f>
        <v>135000</v>
      </c>
      <c r="G112" s="345">
        <f>SUM(G114:G118)</f>
        <v>32481.690000000002</v>
      </c>
      <c r="H112" s="282"/>
      <c r="I112" s="282"/>
      <c r="J112" s="345">
        <f>G112</f>
        <v>32481.690000000002</v>
      </c>
      <c r="K112" s="282"/>
      <c r="L112" s="249">
        <f aca="true" t="shared" si="23" ref="L112:L113">F112-J112</f>
        <v>102518.31</v>
      </c>
    </row>
    <row r="113" spans="2:12" ht="13.5" customHeight="1">
      <c r="B113" s="275"/>
      <c r="C113" s="276"/>
      <c r="D113" s="315" t="s">
        <v>205</v>
      </c>
      <c r="E113" s="278"/>
      <c r="F113" s="316"/>
      <c r="G113" s="316"/>
      <c r="H113" s="278"/>
      <c r="I113" s="278"/>
      <c r="J113" s="316"/>
      <c r="K113" s="278"/>
      <c r="L113" s="279">
        <f t="shared" si="23"/>
        <v>0</v>
      </c>
    </row>
    <row r="114" spans="2:12" ht="13.5" customHeight="1">
      <c r="B114" s="275" t="s">
        <v>223</v>
      </c>
      <c r="C114" s="276"/>
      <c r="D114" s="320" t="s">
        <v>331</v>
      </c>
      <c r="E114" s="278"/>
      <c r="F114" s="261">
        <v>135000</v>
      </c>
      <c r="G114" s="261">
        <f>0+25136.18+7345.51</f>
        <v>32481.690000000002</v>
      </c>
      <c r="H114" s="286"/>
      <c r="I114" s="260"/>
      <c r="J114" s="278">
        <f>G114</f>
        <v>32481.690000000002</v>
      </c>
      <c r="K114" s="278"/>
      <c r="L114" s="279">
        <f aca="true" t="shared" si="24" ref="L114:L115">F114-G114</f>
        <v>102518.31</v>
      </c>
    </row>
    <row r="115" spans="2:12" ht="13.5" customHeight="1">
      <c r="B115" s="257" t="s">
        <v>227</v>
      </c>
      <c r="C115" s="276"/>
      <c r="D115" s="320" t="s">
        <v>332</v>
      </c>
      <c r="E115" s="278"/>
      <c r="F115" s="261"/>
      <c r="G115" s="261"/>
      <c r="H115" s="286"/>
      <c r="I115" s="260"/>
      <c r="J115" s="278"/>
      <c r="K115" s="278"/>
      <c r="L115" s="279">
        <f t="shared" si="24"/>
        <v>0</v>
      </c>
    </row>
    <row r="116" spans="2:12" ht="13.5" customHeight="1">
      <c r="B116" s="275" t="s">
        <v>294</v>
      </c>
      <c r="C116" s="276"/>
      <c r="D116" s="320" t="s">
        <v>333</v>
      </c>
      <c r="E116" s="278"/>
      <c r="F116" s="261"/>
      <c r="G116" s="261"/>
      <c r="H116" s="286"/>
      <c r="I116" s="260"/>
      <c r="J116" s="278">
        <f aca="true" t="shared" si="25" ref="J116:J119">G116</f>
        <v>0</v>
      </c>
      <c r="K116" s="278"/>
      <c r="L116" s="279">
        <f aca="true" t="shared" si="26" ref="L116:L126">F116-J116</f>
        <v>0</v>
      </c>
    </row>
    <row r="117" spans="2:12" ht="13.5" customHeight="1">
      <c r="B117" s="275" t="s">
        <v>297</v>
      </c>
      <c r="C117" s="276"/>
      <c r="D117" s="320" t="s">
        <v>334</v>
      </c>
      <c r="E117" s="278"/>
      <c r="F117" s="261"/>
      <c r="G117" s="261"/>
      <c r="H117" s="286"/>
      <c r="I117" s="260"/>
      <c r="J117" s="278">
        <f t="shared" si="25"/>
        <v>0</v>
      </c>
      <c r="K117" s="278"/>
      <c r="L117" s="279">
        <f t="shared" si="26"/>
        <v>0</v>
      </c>
    </row>
    <row r="118" spans="2:12" ht="12.75" customHeight="1">
      <c r="B118" s="275" t="s">
        <v>273</v>
      </c>
      <c r="C118" s="276"/>
      <c r="D118" s="320" t="s">
        <v>335</v>
      </c>
      <c r="E118" s="278"/>
      <c r="F118" s="261"/>
      <c r="G118" s="261"/>
      <c r="H118" s="286"/>
      <c r="I118" s="260"/>
      <c r="J118" s="278">
        <f t="shared" si="25"/>
        <v>0</v>
      </c>
      <c r="K118" s="278"/>
      <c r="L118" s="279">
        <f t="shared" si="26"/>
        <v>0</v>
      </c>
    </row>
    <row r="119" spans="2:12" ht="12.75" customHeight="1">
      <c r="B119" s="280" t="s">
        <v>336</v>
      </c>
      <c r="C119" s="289"/>
      <c r="D119" s="344" t="s">
        <v>337</v>
      </c>
      <c r="E119" s="282"/>
      <c r="F119" s="282">
        <f>SUM(F121:F123)</f>
        <v>200000</v>
      </c>
      <c r="G119" s="282">
        <f>SUM(G121:G123)</f>
        <v>0</v>
      </c>
      <c r="H119" s="282"/>
      <c r="I119" s="282"/>
      <c r="J119" s="282">
        <f t="shared" si="25"/>
        <v>0</v>
      </c>
      <c r="K119" s="282"/>
      <c r="L119" s="249">
        <f t="shared" si="26"/>
        <v>200000</v>
      </c>
    </row>
    <row r="120" spans="2:12" ht="12.75" customHeight="1">
      <c r="B120" s="275"/>
      <c r="C120" s="276"/>
      <c r="D120" s="315" t="s">
        <v>205</v>
      </c>
      <c r="E120" s="278"/>
      <c r="F120" s="278"/>
      <c r="G120" s="278"/>
      <c r="H120" s="278"/>
      <c r="I120" s="278"/>
      <c r="J120" s="278"/>
      <c r="K120" s="278"/>
      <c r="L120" s="279">
        <f t="shared" si="26"/>
        <v>0</v>
      </c>
    </row>
    <row r="121" spans="2:12" ht="12.75" customHeight="1">
      <c r="B121" s="275" t="s">
        <v>294</v>
      </c>
      <c r="C121" s="276"/>
      <c r="D121" s="320" t="s">
        <v>338</v>
      </c>
      <c r="E121" s="278"/>
      <c r="F121" s="261">
        <v>200000</v>
      </c>
      <c r="G121" s="261"/>
      <c r="H121" s="278"/>
      <c r="I121" s="278"/>
      <c r="J121" s="278">
        <f aca="true" t="shared" si="27" ref="J121:J122">G121</f>
        <v>0</v>
      </c>
      <c r="K121" s="278"/>
      <c r="L121" s="279">
        <f t="shared" si="26"/>
        <v>200000</v>
      </c>
    </row>
    <row r="122" spans="2:12" ht="12.75" customHeight="1">
      <c r="B122" s="275" t="s">
        <v>297</v>
      </c>
      <c r="C122" s="276"/>
      <c r="D122" s="320" t="s">
        <v>339</v>
      </c>
      <c r="E122" s="278"/>
      <c r="F122" s="261"/>
      <c r="G122" s="261"/>
      <c r="H122" s="278"/>
      <c r="I122" s="278"/>
      <c r="J122" s="278">
        <f t="shared" si="27"/>
        <v>0</v>
      </c>
      <c r="K122" s="278"/>
      <c r="L122" s="279">
        <f t="shared" si="26"/>
        <v>0</v>
      </c>
    </row>
    <row r="123" spans="2:12" ht="11.25">
      <c r="B123" s="275" t="s">
        <v>273</v>
      </c>
      <c r="C123" s="276"/>
      <c r="D123" s="320" t="s">
        <v>340</v>
      </c>
      <c r="E123" s="278"/>
      <c r="F123" s="261"/>
      <c r="G123" s="261"/>
      <c r="H123" s="278"/>
      <c r="I123" s="278"/>
      <c r="J123" s="278"/>
      <c r="K123" s="278"/>
      <c r="L123" s="279">
        <f t="shared" si="26"/>
        <v>0</v>
      </c>
    </row>
    <row r="124" spans="2:12" ht="12.75" customHeight="1">
      <c r="B124" s="280" t="s">
        <v>341</v>
      </c>
      <c r="C124" s="289"/>
      <c r="D124" s="344" t="s">
        <v>342</v>
      </c>
      <c r="E124" s="282"/>
      <c r="F124" s="282">
        <f>SUM(F126:F128)</f>
        <v>120000</v>
      </c>
      <c r="G124" s="282">
        <f>SUM(G126:G128)</f>
        <v>0</v>
      </c>
      <c r="H124" s="282"/>
      <c r="I124" s="282"/>
      <c r="J124" s="282">
        <f>G124</f>
        <v>0</v>
      </c>
      <c r="K124" s="282"/>
      <c r="L124" s="249">
        <f t="shared" si="26"/>
        <v>120000</v>
      </c>
    </row>
    <row r="125" spans="2:12" ht="12.75" customHeight="1">
      <c r="B125" s="275"/>
      <c r="C125" s="276"/>
      <c r="D125" s="315" t="s">
        <v>205</v>
      </c>
      <c r="E125" s="278"/>
      <c r="F125" s="278"/>
      <c r="G125" s="278"/>
      <c r="H125" s="278"/>
      <c r="I125" s="278"/>
      <c r="J125" s="278"/>
      <c r="K125" s="278"/>
      <c r="L125" s="279">
        <f t="shared" si="26"/>
        <v>0</v>
      </c>
    </row>
    <row r="126" spans="2:12" ht="12.75" customHeight="1">
      <c r="B126" s="275" t="s">
        <v>294</v>
      </c>
      <c r="C126" s="276"/>
      <c r="D126" s="320" t="s">
        <v>343</v>
      </c>
      <c r="E126" s="278"/>
      <c r="F126" s="261">
        <v>70000</v>
      </c>
      <c r="G126" s="261"/>
      <c r="H126" s="278"/>
      <c r="I126" s="278"/>
      <c r="J126" s="278">
        <f aca="true" t="shared" si="28" ref="J126:J129">G126</f>
        <v>0</v>
      </c>
      <c r="K126" s="278"/>
      <c r="L126" s="279">
        <f t="shared" si="26"/>
        <v>70000</v>
      </c>
    </row>
    <row r="127" spans="2:12" ht="12.75" customHeight="1">
      <c r="B127" s="275" t="s">
        <v>297</v>
      </c>
      <c r="C127" s="276"/>
      <c r="D127" s="320" t="s">
        <v>344</v>
      </c>
      <c r="E127" s="278"/>
      <c r="F127" s="261"/>
      <c r="G127" s="261"/>
      <c r="H127" s="278"/>
      <c r="I127" s="278"/>
      <c r="J127" s="278">
        <f t="shared" si="28"/>
        <v>0</v>
      </c>
      <c r="K127" s="278"/>
      <c r="L127" s="279">
        <f aca="true" t="shared" si="29" ref="L127:L128">F127-G127</f>
        <v>0</v>
      </c>
    </row>
    <row r="128" spans="2:12" ht="12.75" customHeight="1">
      <c r="B128" s="275" t="s">
        <v>273</v>
      </c>
      <c r="C128" s="276"/>
      <c r="D128" s="320" t="s">
        <v>345</v>
      </c>
      <c r="E128" s="278"/>
      <c r="F128" s="261">
        <v>50000</v>
      </c>
      <c r="G128" s="261"/>
      <c r="H128" s="278"/>
      <c r="I128" s="278"/>
      <c r="J128" s="278">
        <f t="shared" si="28"/>
        <v>0</v>
      </c>
      <c r="K128" s="278"/>
      <c r="L128" s="279">
        <f t="shared" si="29"/>
        <v>50000</v>
      </c>
    </row>
    <row r="129" spans="2:12" ht="12.75" customHeight="1">
      <c r="B129" s="280" t="s">
        <v>346</v>
      </c>
      <c r="C129" s="289"/>
      <c r="D129" s="344" t="s">
        <v>347</v>
      </c>
      <c r="E129" s="282"/>
      <c r="F129" s="282">
        <f>SUM(F131:F135)</f>
        <v>2186000</v>
      </c>
      <c r="G129" s="282">
        <f>SUM(G131:G135)</f>
        <v>0</v>
      </c>
      <c r="H129" s="282"/>
      <c r="I129" s="282"/>
      <c r="J129" s="282">
        <f t="shared" si="28"/>
        <v>0</v>
      </c>
      <c r="K129" s="282"/>
      <c r="L129" s="249">
        <f aca="true" t="shared" si="30" ref="L129:L130">F129-J129</f>
        <v>2186000</v>
      </c>
    </row>
    <row r="130" spans="2:12" ht="12.75" customHeight="1">
      <c r="B130" s="275"/>
      <c r="C130" s="276"/>
      <c r="D130" s="315" t="s">
        <v>205</v>
      </c>
      <c r="E130" s="260"/>
      <c r="F130" s="278"/>
      <c r="G130" s="278"/>
      <c r="H130" s="278"/>
      <c r="I130" s="278"/>
      <c r="J130" s="278"/>
      <c r="K130" s="278"/>
      <c r="L130" s="279">
        <f t="shared" si="30"/>
        <v>0</v>
      </c>
    </row>
    <row r="131" spans="2:12" ht="12.75" customHeight="1">
      <c r="B131" s="257" t="s">
        <v>227</v>
      </c>
      <c r="C131" s="276"/>
      <c r="D131" s="320" t="s">
        <v>348</v>
      </c>
      <c r="E131" s="278"/>
      <c r="F131" s="261">
        <v>90000</v>
      </c>
      <c r="G131" s="261"/>
      <c r="H131" s="286"/>
      <c r="I131" s="260"/>
      <c r="J131" s="278">
        <f aca="true" t="shared" si="31" ref="J131:J136">G131</f>
        <v>0</v>
      </c>
      <c r="K131" s="278"/>
      <c r="L131" s="279">
        <f aca="true" t="shared" si="32" ref="L131:L132">F131-G131</f>
        <v>90000</v>
      </c>
    </row>
    <row r="132" spans="2:12" ht="12.75" customHeight="1">
      <c r="B132" s="275" t="s">
        <v>294</v>
      </c>
      <c r="C132" s="276"/>
      <c r="D132" s="320" t="s">
        <v>349</v>
      </c>
      <c r="E132" s="278"/>
      <c r="F132" s="261">
        <v>290000</v>
      </c>
      <c r="G132" s="261"/>
      <c r="H132" s="286"/>
      <c r="I132" s="260"/>
      <c r="J132" s="278">
        <f t="shared" si="31"/>
        <v>0</v>
      </c>
      <c r="K132" s="278"/>
      <c r="L132" s="279">
        <f t="shared" si="32"/>
        <v>290000</v>
      </c>
    </row>
    <row r="133" spans="2:12" ht="12.75" customHeight="1">
      <c r="B133" s="275" t="s">
        <v>233</v>
      </c>
      <c r="C133" s="276"/>
      <c r="D133" s="320" t="s">
        <v>350</v>
      </c>
      <c r="E133" s="278"/>
      <c r="F133" s="261"/>
      <c r="G133" s="261"/>
      <c r="H133" s="286"/>
      <c r="I133" s="260"/>
      <c r="J133" s="278">
        <f t="shared" si="31"/>
        <v>0</v>
      </c>
      <c r="K133" s="278"/>
      <c r="L133" s="279">
        <f>F133-J133</f>
        <v>0</v>
      </c>
    </row>
    <row r="134" spans="2:12" ht="12.75" customHeight="1">
      <c r="B134" s="275" t="s">
        <v>297</v>
      </c>
      <c r="C134" s="276"/>
      <c r="D134" s="320" t="s">
        <v>351</v>
      </c>
      <c r="E134" s="278"/>
      <c r="F134" s="261">
        <v>0</v>
      </c>
      <c r="G134" s="261"/>
      <c r="H134" s="286"/>
      <c r="I134" s="260"/>
      <c r="J134" s="278">
        <f t="shared" si="31"/>
        <v>0</v>
      </c>
      <c r="K134" s="278"/>
      <c r="L134" s="279">
        <f aca="true" t="shared" si="33" ref="L134:L135">F134-G134</f>
        <v>0</v>
      </c>
    </row>
    <row r="135" spans="2:12" ht="12.75" customHeight="1">
      <c r="B135" s="275" t="s">
        <v>273</v>
      </c>
      <c r="C135" s="306"/>
      <c r="D135" s="307" t="s">
        <v>352</v>
      </c>
      <c r="E135" s="308"/>
      <c r="F135" s="332">
        <f>1900000-94000</f>
        <v>1806000</v>
      </c>
      <c r="G135" s="332"/>
      <c r="H135" s="286"/>
      <c r="I135" s="260"/>
      <c r="J135" s="308">
        <f t="shared" si="31"/>
        <v>0</v>
      </c>
      <c r="K135" s="308"/>
      <c r="L135" s="309">
        <f t="shared" si="33"/>
        <v>1806000</v>
      </c>
    </row>
    <row r="136" spans="2:12" s="187" customFormat="1" ht="23.25" customHeight="1">
      <c r="B136" s="280" t="s">
        <v>255</v>
      </c>
      <c r="C136" s="246"/>
      <c r="D136" s="344" t="s">
        <v>353</v>
      </c>
      <c r="E136" s="248"/>
      <c r="F136" s="282">
        <f>F138</f>
        <v>3000</v>
      </c>
      <c r="G136" s="282">
        <f>G138</f>
        <v>0</v>
      </c>
      <c r="H136" s="248"/>
      <c r="I136" s="248"/>
      <c r="J136" s="282">
        <f t="shared" si="31"/>
        <v>0</v>
      </c>
      <c r="K136" s="248"/>
      <c r="L136" s="249">
        <f>L138</f>
        <v>3000</v>
      </c>
    </row>
    <row r="137" spans="2:12" ht="12.75" customHeight="1">
      <c r="B137" s="290"/>
      <c r="C137" s="305"/>
      <c r="D137" s="329" t="s">
        <v>243</v>
      </c>
      <c r="E137" s="294"/>
      <c r="F137" s="294"/>
      <c r="G137" s="294"/>
      <c r="H137" s="294"/>
      <c r="I137" s="294"/>
      <c r="J137" s="294"/>
      <c r="K137" s="294"/>
      <c r="L137" s="296"/>
    </row>
    <row r="138" spans="2:12" ht="13.5" customHeight="1">
      <c r="B138" s="275" t="s">
        <v>261</v>
      </c>
      <c r="C138" s="346"/>
      <c r="D138" s="347" t="s">
        <v>354</v>
      </c>
      <c r="E138" s="348"/>
      <c r="F138" s="267">
        <v>3000</v>
      </c>
      <c r="G138" s="267"/>
      <c r="H138" s="348"/>
      <c r="I138" s="348"/>
      <c r="J138" s="348">
        <f aca="true" t="shared" si="34" ref="J138:J141">G138</f>
        <v>0</v>
      </c>
      <c r="K138" s="348"/>
      <c r="L138" s="349">
        <f>F138-G138</f>
        <v>3000</v>
      </c>
    </row>
    <row r="139" spans="2:12" ht="13.5" customHeight="1">
      <c r="B139" s="300" t="s">
        <v>355</v>
      </c>
      <c r="C139" s="310"/>
      <c r="D139" s="302" t="s">
        <v>356</v>
      </c>
      <c r="E139" s="303"/>
      <c r="F139" s="303">
        <f>F143+F154</f>
        <v>80000</v>
      </c>
      <c r="G139" s="303">
        <f>G143+G154</f>
        <v>0</v>
      </c>
      <c r="H139" s="303"/>
      <c r="I139" s="303"/>
      <c r="J139" s="303">
        <f t="shared" si="34"/>
        <v>0</v>
      </c>
      <c r="K139" s="303"/>
      <c r="L139" s="304">
        <f aca="true" t="shared" si="35" ref="L139:L153">F139-J139</f>
        <v>80000</v>
      </c>
    </row>
    <row r="140" spans="2:12" ht="13.5" customHeight="1">
      <c r="B140" s="350" t="s">
        <v>357</v>
      </c>
      <c r="C140" s="351"/>
      <c r="D140" s="352" t="s">
        <v>358</v>
      </c>
      <c r="E140" s="353"/>
      <c r="F140" s="353">
        <f>SUM(F145:F151)</f>
        <v>0</v>
      </c>
      <c r="G140" s="353">
        <f>SUM(G145:G151)</f>
        <v>0</v>
      </c>
      <c r="H140" s="353"/>
      <c r="I140" s="353"/>
      <c r="J140" s="353">
        <f t="shared" si="34"/>
        <v>0</v>
      </c>
      <c r="K140" s="353"/>
      <c r="L140" s="354">
        <f t="shared" si="35"/>
        <v>0</v>
      </c>
    </row>
    <row r="141" spans="2:12" ht="13.5" customHeight="1">
      <c r="B141" s="355" t="s">
        <v>235</v>
      </c>
      <c r="C141" s="356"/>
      <c r="D141" s="357" t="s">
        <v>359</v>
      </c>
      <c r="E141" s="358"/>
      <c r="F141" s="358">
        <f>SUM(F152:F153)</f>
        <v>80000</v>
      </c>
      <c r="G141" s="358">
        <f>SUM(G152:G153)</f>
        <v>0</v>
      </c>
      <c r="H141" s="358"/>
      <c r="I141" s="358"/>
      <c r="J141" s="358">
        <f t="shared" si="34"/>
        <v>0</v>
      </c>
      <c r="K141" s="358"/>
      <c r="L141" s="359">
        <f t="shared" si="35"/>
        <v>80000</v>
      </c>
    </row>
    <row r="142" spans="2:12" ht="13.5" customHeight="1">
      <c r="B142" s="275"/>
      <c r="C142" s="276"/>
      <c r="D142" s="315" t="s">
        <v>205</v>
      </c>
      <c r="E142" s="278"/>
      <c r="F142" s="278"/>
      <c r="G142" s="278"/>
      <c r="H142" s="278"/>
      <c r="I142" s="278"/>
      <c r="J142" s="278"/>
      <c r="K142" s="278"/>
      <c r="L142" s="279">
        <f t="shared" si="35"/>
        <v>0</v>
      </c>
    </row>
    <row r="143" spans="2:12" ht="24" customHeight="1">
      <c r="B143" s="280" t="s">
        <v>360</v>
      </c>
      <c r="C143" s="246"/>
      <c r="D143" s="344" t="s">
        <v>361</v>
      </c>
      <c r="E143" s="248"/>
      <c r="F143" s="248">
        <f>SUM(F145:F153)</f>
        <v>80000</v>
      </c>
      <c r="G143" s="248">
        <f>SUM(G145:G153)</f>
        <v>0</v>
      </c>
      <c r="H143" s="248"/>
      <c r="I143" s="248"/>
      <c r="J143" s="248">
        <f>G143</f>
        <v>0</v>
      </c>
      <c r="K143" s="248"/>
      <c r="L143" s="249">
        <f t="shared" si="35"/>
        <v>80000</v>
      </c>
    </row>
    <row r="144" spans="2:12" ht="13.5" customHeight="1">
      <c r="B144" s="275"/>
      <c r="C144" s="276"/>
      <c r="D144" s="315" t="s">
        <v>205</v>
      </c>
      <c r="E144" s="278"/>
      <c r="F144" s="278"/>
      <c r="G144" s="278"/>
      <c r="H144" s="278"/>
      <c r="I144" s="278"/>
      <c r="J144" s="278"/>
      <c r="K144" s="278"/>
      <c r="L144" s="279">
        <f t="shared" si="35"/>
        <v>0</v>
      </c>
    </row>
    <row r="145" spans="2:12" ht="13.5" customHeight="1" hidden="1">
      <c r="B145" s="257" t="s">
        <v>213</v>
      </c>
      <c r="C145" s="276"/>
      <c r="D145" s="320" t="s">
        <v>362</v>
      </c>
      <c r="E145" s="278"/>
      <c r="F145" s="261"/>
      <c r="G145" s="261"/>
      <c r="H145" s="278"/>
      <c r="I145" s="278"/>
      <c r="J145" s="278"/>
      <c r="K145" s="278"/>
      <c r="L145" s="279">
        <f t="shared" si="35"/>
        <v>0</v>
      </c>
    </row>
    <row r="146" spans="2:12" ht="13.5" customHeight="1" hidden="1">
      <c r="B146" s="257" t="s">
        <v>363</v>
      </c>
      <c r="C146" s="276"/>
      <c r="D146" s="320" t="s">
        <v>364</v>
      </c>
      <c r="E146" s="278"/>
      <c r="F146" s="261"/>
      <c r="G146" s="261"/>
      <c r="H146" s="278"/>
      <c r="I146" s="278"/>
      <c r="J146" s="278"/>
      <c r="K146" s="278"/>
      <c r="L146" s="279">
        <f t="shared" si="35"/>
        <v>0</v>
      </c>
    </row>
    <row r="147" spans="2:12" ht="13.5" customHeight="1" hidden="1">
      <c r="B147" s="275" t="s">
        <v>219</v>
      </c>
      <c r="C147" s="276"/>
      <c r="D147" s="320" t="s">
        <v>365</v>
      </c>
      <c r="E147" s="278"/>
      <c r="F147" s="261"/>
      <c r="G147" s="261"/>
      <c r="H147" s="278"/>
      <c r="I147" s="278"/>
      <c r="J147" s="278"/>
      <c r="K147" s="278"/>
      <c r="L147" s="279">
        <f t="shared" si="35"/>
        <v>0</v>
      </c>
    </row>
    <row r="148" spans="2:12" ht="13.5" customHeight="1" hidden="1">
      <c r="B148" s="275" t="s">
        <v>221</v>
      </c>
      <c r="C148" s="276"/>
      <c r="D148" s="320" t="s">
        <v>366</v>
      </c>
      <c r="E148" s="278"/>
      <c r="F148" s="261"/>
      <c r="G148" s="261"/>
      <c r="H148" s="278"/>
      <c r="I148" s="278"/>
      <c r="J148" s="278"/>
      <c r="K148" s="278"/>
      <c r="L148" s="279">
        <f t="shared" si="35"/>
        <v>0</v>
      </c>
    </row>
    <row r="149" spans="2:12" ht="13.5" customHeight="1" hidden="1">
      <c r="B149" s="275" t="s">
        <v>223</v>
      </c>
      <c r="C149" s="276"/>
      <c r="D149" s="320" t="s">
        <v>367</v>
      </c>
      <c r="E149" s="278"/>
      <c r="F149" s="261"/>
      <c r="G149" s="261"/>
      <c r="H149" s="278"/>
      <c r="I149" s="278"/>
      <c r="J149" s="278"/>
      <c r="K149" s="278"/>
      <c r="L149" s="279">
        <f t="shared" si="35"/>
        <v>0</v>
      </c>
    </row>
    <row r="150" spans="2:12" ht="13.5" customHeight="1" hidden="1">
      <c r="B150" s="257" t="s">
        <v>368</v>
      </c>
      <c r="C150" s="276"/>
      <c r="D150" s="320" t="s">
        <v>369</v>
      </c>
      <c r="E150" s="278"/>
      <c r="F150" s="261"/>
      <c r="G150" s="261"/>
      <c r="H150" s="278"/>
      <c r="I150" s="278"/>
      <c r="J150" s="278"/>
      <c r="K150" s="278"/>
      <c r="L150" s="279">
        <f t="shared" si="35"/>
        <v>0</v>
      </c>
    </row>
    <row r="151" spans="2:12" ht="13.5" customHeight="1" hidden="1">
      <c r="B151" s="275" t="s">
        <v>370</v>
      </c>
      <c r="C151" s="276"/>
      <c r="D151" s="320" t="s">
        <v>371</v>
      </c>
      <c r="E151" s="278"/>
      <c r="F151" s="261"/>
      <c r="G151" s="261"/>
      <c r="H151" s="278"/>
      <c r="I151" s="278"/>
      <c r="J151" s="278"/>
      <c r="K151" s="278"/>
      <c r="L151" s="279">
        <f t="shared" si="35"/>
        <v>0</v>
      </c>
    </row>
    <row r="152" spans="2:12" ht="13.5" customHeight="1" hidden="1">
      <c r="B152" s="257" t="s">
        <v>251</v>
      </c>
      <c r="C152" s="276"/>
      <c r="D152" s="320" t="s">
        <v>372</v>
      </c>
      <c r="E152" s="278"/>
      <c r="F152" s="261"/>
      <c r="G152" s="261"/>
      <c r="H152" s="278"/>
      <c r="I152" s="278"/>
      <c r="J152" s="278"/>
      <c r="K152" s="278"/>
      <c r="L152" s="279">
        <f t="shared" si="35"/>
        <v>0</v>
      </c>
    </row>
    <row r="153" spans="2:12" ht="22.5" customHeight="1">
      <c r="B153" s="257" t="s">
        <v>253</v>
      </c>
      <c r="C153" s="276"/>
      <c r="D153" s="320" t="s">
        <v>373</v>
      </c>
      <c r="E153" s="278"/>
      <c r="F153" s="261">
        <v>80000</v>
      </c>
      <c r="G153" s="261"/>
      <c r="H153" s="278"/>
      <c r="I153" s="278"/>
      <c r="J153" s="278">
        <f>G153</f>
        <v>0</v>
      </c>
      <c r="K153" s="278"/>
      <c r="L153" s="279">
        <f t="shared" si="35"/>
        <v>80000</v>
      </c>
    </row>
    <row r="154" spans="2:12" ht="13.5" customHeight="1" hidden="1">
      <c r="B154" s="280" t="s">
        <v>374</v>
      </c>
      <c r="C154" s="289"/>
      <c r="D154" s="344" t="s">
        <v>375</v>
      </c>
      <c r="E154" s="282"/>
      <c r="F154" s="282">
        <f>F156</f>
        <v>0</v>
      </c>
      <c r="G154" s="282">
        <f>G156</f>
        <v>0</v>
      </c>
      <c r="H154" s="282"/>
      <c r="I154" s="282"/>
      <c r="J154" s="282">
        <f>J156</f>
        <v>0</v>
      </c>
      <c r="K154" s="282"/>
      <c r="L154" s="249">
        <f>L156</f>
        <v>0</v>
      </c>
    </row>
    <row r="155" spans="2:12" ht="13.5" customHeight="1" hidden="1">
      <c r="B155" s="257"/>
      <c r="C155" s="276"/>
      <c r="D155" s="315" t="s">
        <v>243</v>
      </c>
      <c r="E155" s="278"/>
      <c r="F155" s="278"/>
      <c r="G155" s="278"/>
      <c r="H155" s="278"/>
      <c r="I155" s="278"/>
      <c r="J155" s="278"/>
      <c r="K155" s="278"/>
      <c r="L155" s="279"/>
    </row>
    <row r="156" spans="2:12" ht="13.5" customHeight="1" hidden="1">
      <c r="B156" s="275" t="s">
        <v>376</v>
      </c>
      <c r="C156" s="306"/>
      <c r="D156" s="320" t="s">
        <v>377</v>
      </c>
      <c r="E156" s="308"/>
      <c r="F156" s="332"/>
      <c r="G156" s="332"/>
      <c r="H156" s="308"/>
      <c r="I156" s="308"/>
      <c r="J156" s="308">
        <f aca="true" t="shared" si="36" ref="J156:J172">G156</f>
        <v>0</v>
      </c>
      <c r="K156" s="308"/>
      <c r="L156" s="309">
        <f>F156-G156</f>
        <v>0</v>
      </c>
    </row>
    <row r="157" spans="2:12" ht="12.75" customHeight="1">
      <c r="B157" s="300" t="s">
        <v>378</v>
      </c>
      <c r="C157" s="310"/>
      <c r="D157" s="302" t="s">
        <v>379</v>
      </c>
      <c r="E157" s="322"/>
      <c r="F157" s="303">
        <f>F158+F170</f>
        <v>1944000</v>
      </c>
      <c r="G157" s="303">
        <f>G158+G170</f>
        <v>458520.32</v>
      </c>
      <c r="H157" s="303"/>
      <c r="I157" s="303"/>
      <c r="J157" s="312">
        <f t="shared" si="36"/>
        <v>458520.32</v>
      </c>
      <c r="K157" s="303"/>
      <c r="L157" s="304">
        <f aca="true" t="shared" si="37" ref="L157:L189">F157-J157</f>
        <v>1485479.68</v>
      </c>
    </row>
    <row r="158" spans="2:12" ht="12.75" customHeight="1">
      <c r="B158" s="240" t="s">
        <v>209</v>
      </c>
      <c r="C158" s="241"/>
      <c r="D158" s="313" t="s">
        <v>380</v>
      </c>
      <c r="E158" s="243"/>
      <c r="F158" s="243">
        <f>F159+F163+F169</f>
        <v>1704000</v>
      </c>
      <c r="G158" s="243">
        <f>G159+G163+G169</f>
        <v>312760.32</v>
      </c>
      <c r="H158" s="243"/>
      <c r="I158" s="243"/>
      <c r="J158" s="243">
        <f t="shared" si="36"/>
        <v>312760.32</v>
      </c>
      <c r="K158" s="243"/>
      <c r="L158" s="244">
        <f t="shared" si="37"/>
        <v>1391239.68</v>
      </c>
    </row>
    <row r="159" spans="2:12" ht="12.75" customHeight="1">
      <c r="B159" s="245" t="s">
        <v>211</v>
      </c>
      <c r="C159" s="246"/>
      <c r="D159" s="314" t="s">
        <v>381</v>
      </c>
      <c r="E159" s="248"/>
      <c r="F159" s="248">
        <f>F160+F161+F162</f>
        <v>1457500</v>
      </c>
      <c r="G159" s="248">
        <f>G160+G161+G162</f>
        <v>251839.33000000002</v>
      </c>
      <c r="H159" s="248"/>
      <c r="I159" s="248"/>
      <c r="J159" s="248">
        <f t="shared" si="36"/>
        <v>251839.33000000002</v>
      </c>
      <c r="K159" s="248"/>
      <c r="L159" s="249">
        <f t="shared" si="37"/>
        <v>1205660.67</v>
      </c>
    </row>
    <row r="160" spans="2:12" ht="12.75" customHeight="1">
      <c r="B160" s="245" t="s">
        <v>213</v>
      </c>
      <c r="C160" s="246"/>
      <c r="D160" s="314" t="s">
        <v>382</v>
      </c>
      <c r="E160" s="248"/>
      <c r="F160" s="248">
        <f aca="true" t="shared" si="38" ref="F160:F162">F178</f>
        <v>1100000</v>
      </c>
      <c r="G160" s="248">
        <f aca="true" t="shared" si="39" ref="G160:G162">G178</f>
        <v>196238.64</v>
      </c>
      <c r="H160" s="248"/>
      <c r="I160" s="248"/>
      <c r="J160" s="248">
        <f t="shared" si="36"/>
        <v>196238.64</v>
      </c>
      <c r="K160" s="248"/>
      <c r="L160" s="249">
        <f t="shared" si="37"/>
        <v>903761.36</v>
      </c>
    </row>
    <row r="161" spans="2:12" ht="12.75" customHeight="1">
      <c r="B161" s="245" t="s">
        <v>383</v>
      </c>
      <c r="C161" s="246"/>
      <c r="D161" s="314" t="s">
        <v>384</v>
      </c>
      <c r="E161" s="248"/>
      <c r="F161" s="248">
        <f t="shared" si="38"/>
        <v>0</v>
      </c>
      <c r="G161" s="248">
        <f t="shared" si="39"/>
        <v>0</v>
      </c>
      <c r="H161" s="248"/>
      <c r="I161" s="248"/>
      <c r="J161" s="248">
        <f t="shared" si="36"/>
        <v>0</v>
      </c>
      <c r="K161" s="248"/>
      <c r="L161" s="249">
        <f t="shared" si="37"/>
        <v>0</v>
      </c>
    </row>
    <row r="162" spans="2:12" ht="12.75" customHeight="1">
      <c r="B162" s="245" t="s">
        <v>249</v>
      </c>
      <c r="C162" s="246"/>
      <c r="D162" s="314" t="s">
        <v>385</v>
      </c>
      <c r="E162" s="248"/>
      <c r="F162" s="248">
        <f t="shared" si="38"/>
        <v>357500</v>
      </c>
      <c r="G162" s="248">
        <f t="shared" si="39"/>
        <v>55600.69</v>
      </c>
      <c r="H162" s="248"/>
      <c r="I162" s="248"/>
      <c r="J162" s="248">
        <f t="shared" si="36"/>
        <v>55600.69</v>
      </c>
      <c r="K162" s="248"/>
      <c r="L162" s="249">
        <f t="shared" si="37"/>
        <v>301899.31</v>
      </c>
    </row>
    <row r="163" spans="2:12" ht="12.75" customHeight="1">
      <c r="B163" s="245" t="s">
        <v>217</v>
      </c>
      <c r="C163" s="246"/>
      <c r="D163" s="314" t="s">
        <v>386</v>
      </c>
      <c r="E163" s="248"/>
      <c r="F163" s="248">
        <f>F164+F165+F166+F167+F168</f>
        <v>194000</v>
      </c>
      <c r="G163" s="248">
        <f>G164+G165+G166+G167+G168</f>
        <v>57954.99</v>
      </c>
      <c r="H163" s="248"/>
      <c r="I163" s="248"/>
      <c r="J163" s="248">
        <f t="shared" si="36"/>
        <v>57954.99</v>
      </c>
      <c r="K163" s="248"/>
      <c r="L163" s="249">
        <f t="shared" si="37"/>
        <v>136045.01</v>
      </c>
    </row>
    <row r="164" spans="2:12" ht="12.75" customHeight="1">
      <c r="B164" s="245" t="s">
        <v>219</v>
      </c>
      <c r="C164" s="246"/>
      <c r="D164" s="314" t="s">
        <v>387</v>
      </c>
      <c r="E164" s="248"/>
      <c r="F164" s="248">
        <f aca="true" t="shared" si="40" ref="F164:F168">F181</f>
        <v>0</v>
      </c>
      <c r="G164" s="248">
        <f aca="true" t="shared" si="41" ref="G164:G168">G181</f>
        <v>0</v>
      </c>
      <c r="H164" s="248"/>
      <c r="I164" s="248"/>
      <c r="J164" s="248">
        <f t="shared" si="36"/>
        <v>0</v>
      </c>
      <c r="K164" s="248"/>
      <c r="L164" s="249">
        <f t="shared" si="37"/>
        <v>0</v>
      </c>
    </row>
    <row r="165" spans="2:12" ht="12.75" customHeight="1">
      <c r="B165" s="245" t="s">
        <v>221</v>
      </c>
      <c r="C165" s="246"/>
      <c r="D165" s="314" t="s">
        <v>388</v>
      </c>
      <c r="E165" s="248"/>
      <c r="F165" s="248">
        <f t="shared" si="40"/>
        <v>0</v>
      </c>
      <c r="G165" s="248">
        <f t="shared" si="41"/>
        <v>0</v>
      </c>
      <c r="H165" s="248"/>
      <c r="I165" s="248"/>
      <c r="J165" s="248">
        <f t="shared" si="36"/>
        <v>0</v>
      </c>
      <c r="K165" s="248"/>
      <c r="L165" s="249">
        <f t="shared" si="37"/>
        <v>0</v>
      </c>
    </row>
    <row r="166" spans="2:12" ht="12.75" customHeight="1">
      <c r="B166" s="245" t="s">
        <v>223</v>
      </c>
      <c r="C166" s="246"/>
      <c r="D166" s="314" t="s">
        <v>389</v>
      </c>
      <c r="E166" s="248"/>
      <c r="F166" s="248">
        <f t="shared" si="40"/>
        <v>84000</v>
      </c>
      <c r="G166" s="248">
        <f t="shared" si="41"/>
        <v>2684.4</v>
      </c>
      <c r="H166" s="248"/>
      <c r="I166" s="248"/>
      <c r="J166" s="248">
        <f t="shared" si="36"/>
        <v>2684.4</v>
      </c>
      <c r="K166" s="248"/>
      <c r="L166" s="249">
        <f t="shared" si="37"/>
        <v>81315.6</v>
      </c>
    </row>
    <row r="167" spans="2:12" ht="12.75" customHeight="1">
      <c r="B167" s="245" t="s">
        <v>227</v>
      </c>
      <c r="C167" s="246"/>
      <c r="D167" s="314" t="s">
        <v>390</v>
      </c>
      <c r="E167" s="248"/>
      <c r="F167" s="248">
        <f t="shared" si="40"/>
        <v>70000</v>
      </c>
      <c r="G167" s="248">
        <f t="shared" si="41"/>
        <v>55270.59</v>
      </c>
      <c r="H167" s="248"/>
      <c r="I167" s="248"/>
      <c r="J167" s="248">
        <f t="shared" si="36"/>
        <v>55270.59</v>
      </c>
      <c r="K167" s="248"/>
      <c r="L167" s="249">
        <f t="shared" si="37"/>
        <v>14729.410000000003</v>
      </c>
    </row>
    <row r="168" spans="2:12" ht="12.75" customHeight="1">
      <c r="B168" s="245" t="s">
        <v>294</v>
      </c>
      <c r="C168" s="246"/>
      <c r="D168" s="314" t="s">
        <v>391</v>
      </c>
      <c r="E168" s="248"/>
      <c r="F168" s="248">
        <f t="shared" si="40"/>
        <v>40000</v>
      </c>
      <c r="G168" s="248">
        <f t="shared" si="41"/>
        <v>0</v>
      </c>
      <c r="H168" s="248"/>
      <c r="I168" s="248"/>
      <c r="J168" s="248">
        <f t="shared" si="36"/>
        <v>0</v>
      </c>
      <c r="K168" s="248"/>
      <c r="L168" s="249">
        <f t="shared" si="37"/>
        <v>40000</v>
      </c>
    </row>
    <row r="169" spans="2:12" ht="12.75" customHeight="1">
      <c r="B169" s="245" t="s">
        <v>233</v>
      </c>
      <c r="C169" s="246"/>
      <c r="D169" s="314" t="s">
        <v>392</v>
      </c>
      <c r="E169" s="248"/>
      <c r="F169" s="248">
        <f>F186+SUM(F191:F194)</f>
        <v>52500</v>
      </c>
      <c r="G169" s="248">
        <f>G186+SUM(G191:G194)</f>
        <v>2966</v>
      </c>
      <c r="H169" s="248"/>
      <c r="I169" s="248"/>
      <c r="J169" s="248">
        <f t="shared" si="36"/>
        <v>2966</v>
      </c>
      <c r="K169" s="248"/>
      <c r="L169" s="249">
        <f t="shared" si="37"/>
        <v>49534</v>
      </c>
    </row>
    <row r="170" spans="2:12" ht="12.75" customHeight="1">
      <c r="B170" s="245" t="s">
        <v>235</v>
      </c>
      <c r="C170" s="246"/>
      <c r="D170" s="314" t="s">
        <v>393</v>
      </c>
      <c r="E170" s="248"/>
      <c r="F170" s="248">
        <f>F171+F172</f>
        <v>240000</v>
      </c>
      <c r="G170" s="248">
        <f>G171+G172</f>
        <v>145760</v>
      </c>
      <c r="H170" s="248"/>
      <c r="I170" s="248"/>
      <c r="J170" s="248">
        <f t="shared" si="36"/>
        <v>145760</v>
      </c>
      <c r="K170" s="248"/>
      <c r="L170" s="249">
        <f t="shared" si="37"/>
        <v>94240</v>
      </c>
    </row>
    <row r="171" spans="2:12" ht="12.75" customHeight="1">
      <c r="B171" s="245" t="s">
        <v>297</v>
      </c>
      <c r="C171" s="246"/>
      <c r="D171" s="314" t="s">
        <v>394</v>
      </c>
      <c r="E171" s="248"/>
      <c r="F171" s="248">
        <f aca="true" t="shared" si="42" ref="F171:F172">F187</f>
        <v>190000</v>
      </c>
      <c r="G171" s="248">
        <f aca="true" t="shared" si="43" ref="G171:G172">G187</f>
        <v>145760</v>
      </c>
      <c r="H171" s="248"/>
      <c r="I171" s="248"/>
      <c r="J171" s="248">
        <f t="shared" si="36"/>
        <v>145760</v>
      </c>
      <c r="K171" s="248"/>
      <c r="L171" s="249">
        <f t="shared" si="37"/>
        <v>44240</v>
      </c>
    </row>
    <row r="172" spans="2:12" ht="13.5" customHeight="1">
      <c r="B172" s="245" t="s">
        <v>273</v>
      </c>
      <c r="C172" s="337"/>
      <c r="D172" s="338" t="s">
        <v>395</v>
      </c>
      <c r="E172" s="339"/>
      <c r="F172" s="339">
        <f t="shared" si="42"/>
        <v>50000</v>
      </c>
      <c r="G172" s="339">
        <f t="shared" si="43"/>
        <v>0</v>
      </c>
      <c r="H172" s="339"/>
      <c r="I172" s="339"/>
      <c r="J172" s="339">
        <f t="shared" si="36"/>
        <v>0</v>
      </c>
      <c r="K172" s="339"/>
      <c r="L172" s="340">
        <f t="shared" si="37"/>
        <v>50000</v>
      </c>
    </row>
    <row r="173" spans="2:12" ht="12.75" customHeight="1">
      <c r="B173" s="275"/>
      <c r="C173" s="276"/>
      <c r="D173" s="277" t="s">
        <v>205</v>
      </c>
      <c r="E173" s="278"/>
      <c r="F173" s="316"/>
      <c r="G173" s="316"/>
      <c r="H173" s="278"/>
      <c r="I173" s="278"/>
      <c r="J173" s="316"/>
      <c r="K173" s="278"/>
      <c r="L173" s="279">
        <f t="shared" si="37"/>
        <v>0</v>
      </c>
    </row>
    <row r="174" spans="2:12" ht="12.75" customHeight="1">
      <c r="B174" s="269" t="s">
        <v>396</v>
      </c>
      <c r="C174" s="317"/>
      <c r="D174" s="252" t="s">
        <v>397</v>
      </c>
      <c r="E174" s="328"/>
      <c r="F174" s="319">
        <f>F176+F189</f>
        <v>1944000</v>
      </c>
      <c r="G174" s="319">
        <f>G176+G189</f>
        <v>458520.32</v>
      </c>
      <c r="H174" s="328"/>
      <c r="I174" s="328"/>
      <c r="J174" s="319">
        <f>G174</f>
        <v>458520.32</v>
      </c>
      <c r="K174" s="328"/>
      <c r="L174" s="274">
        <f t="shared" si="37"/>
        <v>1485479.68</v>
      </c>
    </row>
    <row r="175" spans="2:12" ht="12.75" customHeight="1">
      <c r="B175" s="275"/>
      <c r="C175" s="276"/>
      <c r="D175" s="277" t="s">
        <v>205</v>
      </c>
      <c r="E175" s="278"/>
      <c r="F175" s="316"/>
      <c r="G175" s="316"/>
      <c r="H175" s="278"/>
      <c r="I175" s="278"/>
      <c r="J175" s="316"/>
      <c r="K175" s="278"/>
      <c r="L175" s="279">
        <f t="shared" si="37"/>
        <v>0</v>
      </c>
    </row>
    <row r="176" spans="2:12" ht="26.25" customHeight="1">
      <c r="B176" s="280" t="s">
        <v>398</v>
      </c>
      <c r="C176" s="246"/>
      <c r="D176" s="288" t="s">
        <v>399</v>
      </c>
      <c r="E176" s="248"/>
      <c r="F176" s="360">
        <f>SUM(F178:F188)</f>
        <v>1936500</v>
      </c>
      <c r="G176" s="360">
        <f>SUM(G178:G188)</f>
        <v>455554.32</v>
      </c>
      <c r="H176" s="248"/>
      <c r="I176" s="248"/>
      <c r="J176" s="360">
        <f>G176</f>
        <v>455554.32</v>
      </c>
      <c r="K176" s="248"/>
      <c r="L176" s="249">
        <f t="shared" si="37"/>
        <v>1480945.68</v>
      </c>
    </row>
    <row r="177" spans="2:12" ht="13.5" customHeight="1">
      <c r="B177" s="275"/>
      <c r="C177" s="276"/>
      <c r="D177" s="277" t="s">
        <v>205</v>
      </c>
      <c r="E177" s="278"/>
      <c r="F177" s="316"/>
      <c r="G177" s="316"/>
      <c r="H177" s="278"/>
      <c r="I177" s="278"/>
      <c r="J177" s="316"/>
      <c r="K177" s="278"/>
      <c r="L177" s="279">
        <f t="shared" si="37"/>
        <v>0</v>
      </c>
    </row>
    <row r="178" spans="2:12" ht="13.5" customHeight="1">
      <c r="B178" s="275" t="s">
        <v>213</v>
      </c>
      <c r="C178" s="276"/>
      <c r="D178" s="320" t="s">
        <v>400</v>
      </c>
      <c r="E178" s="278"/>
      <c r="F178" s="285">
        <f>1200000-100000</f>
        <v>1100000</v>
      </c>
      <c r="G178" s="261">
        <f>25700+62520+108018.64</f>
        <v>196238.64</v>
      </c>
      <c r="H178" s="278"/>
      <c r="I178" s="278"/>
      <c r="J178" s="278">
        <f aca="true" t="shared" si="44" ref="J178:J189">G178</f>
        <v>196238.64</v>
      </c>
      <c r="K178" s="278"/>
      <c r="L178" s="279">
        <f t="shared" si="37"/>
        <v>903761.36</v>
      </c>
    </row>
    <row r="179" spans="2:12" ht="13.5" customHeight="1">
      <c r="B179" s="275" t="s">
        <v>401</v>
      </c>
      <c r="C179" s="276"/>
      <c r="D179" s="320" t="s">
        <v>402</v>
      </c>
      <c r="E179" s="278"/>
      <c r="F179" s="261"/>
      <c r="G179" s="261"/>
      <c r="H179" s="278"/>
      <c r="I179" s="278"/>
      <c r="J179" s="278">
        <f t="shared" si="44"/>
        <v>0</v>
      </c>
      <c r="K179" s="278"/>
      <c r="L179" s="279">
        <f t="shared" si="37"/>
        <v>0</v>
      </c>
    </row>
    <row r="180" spans="2:12" ht="13.5" customHeight="1">
      <c r="B180" s="275" t="s">
        <v>249</v>
      </c>
      <c r="C180" s="276"/>
      <c r="D180" s="320" t="s">
        <v>403</v>
      </c>
      <c r="E180" s="278"/>
      <c r="F180" s="361">
        <f>360000-2500</f>
        <v>357500</v>
      </c>
      <c r="G180" s="261">
        <f>0+18991.22+36609.47</f>
        <v>55600.69</v>
      </c>
      <c r="H180" s="278"/>
      <c r="I180" s="278"/>
      <c r="J180" s="278">
        <f t="shared" si="44"/>
        <v>55600.69</v>
      </c>
      <c r="K180" s="278"/>
      <c r="L180" s="279">
        <f t="shared" si="37"/>
        <v>301899.31</v>
      </c>
    </row>
    <row r="181" spans="2:12" ht="13.5" customHeight="1">
      <c r="B181" s="275" t="s">
        <v>219</v>
      </c>
      <c r="C181" s="276"/>
      <c r="D181" s="320" t="s">
        <v>404</v>
      </c>
      <c r="E181" s="278"/>
      <c r="F181" s="261"/>
      <c r="G181" s="261"/>
      <c r="H181" s="286"/>
      <c r="I181" s="260"/>
      <c r="J181" s="278">
        <f t="shared" si="44"/>
        <v>0</v>
      </c>
      <c r="K181" s="278"/>
      <c r="L181" s="279">
        <f t="shared" si="37"/>
        <v>0</v>
      </c>
    </row>
    <row r="182" spans="2:12" ht="13.5" customHeight="1">
      <c r="B182" s="275" t="s">
        <v>221</v>
      </c>
      <c r="C182" s="276"/>
      <c r="D182" s="320" t="s">
        <v>405</v>
      </c>
      <c r="E182" s="278"/>
      <c r="F182" s="261"/>
      <c r="G182" s="287"/>
      <c r="H182" s="286"/>
      <c r="I182" s="260"/>
      <c r="J182" s="278">
        <f t="shared" si="44"/>
        <v>0</v>
      </c>
      <c r="K182" s="278"/>
      <c r="L182" s="279">
        <f t="shared" si="37"/>
        <v>0</v>
      </c>
    </row>
    <row r="183" spans="2:12" ht="13.5" customHeight="1">
      <c r="B183" s="275" t="s">
        <v>223</v>
      </c>
      <c r="C183" s="276"/>
      <c r="D183" s="320" t="s">
        <v>406</v>
      </c>
      <c r="E183" s="283"/>
      <c r="F183" s="261">
        <f>80000+4000</f>
        <v>84000</v>
      </c>
      <c r="G183" s="284">
        <v>2684.4</v>
      </c>
      <c r="H183" s="286"/>
      <c r="I183" s="260"/>
      <c r="J183" s="278">
        <f t="shared" si="44"/>
        <v>2684.4</v>
      </c>
      <c r="K183" s="278"/>
      <c r="L183" s="279">
        <f t="shared" si="37"/>
        <v>81315.6</v>
      </c>
    </row>
    <row r="184" spans="2:12" ht="13.5" customHeight="1">
      <c r="B184" s="275" t="s">
        <v>227</v>
      </c>
      <c r="C184" s="276"/>
      <c r="D184" s="320" t="s">
        <v>407</v>
      </c>
      <c r="E184" s="278"/>
      <c r="F184" s="261">
        <f>30000+40000</f>
        <v>70000</v>
      </c>
      <c r="G184" s="261">
        <f>0+(4785+715+5850)+(7470+4785+715+1210+280.5+1210+280.5+11919.59+1200+1200+13650)</f>
        <v>55270.59</v>
      </c>
      <c r="H184" s="286"/>
      <c r="I184" s="260"/>
      <c r="J184" s="278">
        <f t="shared" si="44"/>
        <v>55270.59</v>
      </c>
      <c r="K184" s="278"/>
      <c r="L184" s="279">
        <f t="shared" si="37"/>
        <v>14729.410000000003</v>
      </c>
    </row>
    <row r="185" spans="2:12" ht="13.5" customHeight="1">
      <c r="B185" s="275" t="s">
        <v>294</v>
      </c>
      <c r="C185" s="276"/>
      <c r="D185" s="320" t="s">
        <v>408</v>
      </c>
      <c r="E185" s="278"/>
      <c r="F185" s="261">
        <v>40000</v>
      </c>
      <c r="G185" s="261"/>
      <c r="H185" s="286"/>
      <c r="I185" s="260"/>
      <c r="J185" s="278">
        <f t="shared" si="44"/>
        <v>0</v>
      </c>
      <c r="K185" s="278"/>
      <c r="L185" s="279">
        <f t="shared" si="37"/>
        <v>40000</v>
      </c>
    </row>
    <row r="186" spans="2:12" ht="36" customHeight="1">
      <c r="B186" s="275" t="s">
        <v>409</v>
      </c>
      <c r="C186" s="276"/>
      <c r="D186" s="320" t="s">
        <v>410</v>
      </c>
      <c r="E186" s="278"/>
      <c r="F186" s="261">
        <v>45000</v>
      </c>
      <c r="G186" s="362"/>
      <c r="H186" s="260"/>
      <c r="I186" s="260"/>
      <c r="J186" s="278">
        <f t="shared" si="44"/>
        <v>0</v>
      </c>
      <c r="K186" s="278"/>
      <c r="L186" s="279">
        <f t="shared" si="37"/>
        <v>45000</v>
      </c>
    </row>
    <row r="187" spans="2:12" ht="13.5" customHeight="1">
      <c r="B187" s="275" t="s">
        <v>297</v>
      </c>
      <c r="C187" s="276"/>
      <c r="D187" s="320" t="s">
        <v>411</v>
      </c>
      <c r="E187" s="278"/>
      <c r="F187" s="261">
        <f>40000+100000+50000</f>
        <v>190000</v>
      </c>
      <c r="G187" s="261">
        <f>0+(99900+11250+2508)+5852+26250</f>
        <v>145760</v>
      </c>
      <c r="H187" s="278"/>
      <c r="I187" s="278"/>
      <c r="J187" s="278">
        <f t="shared" si="44"/>
        <v>145760</v>
      </c>
      <c r="K187" s="278"/>
      <c r="L187" s="279">
        <f t="shared" si="37"/>
        <v>44240</v>
      </c>
    </row>
    <row r="188" spans="2:12" ht="13.5" customHeight="1">
      <c r="B188" s="275" t="s">
        <v>273</v>
      </c>
      <c r="C188" s="276"/>
      <c r="D188" s="320" t="s">
        <v>412</v>
      </c>
      <c r="E188" s="278"/>
      <c r="F188" s="261">
        <v>50000</v>
      </c>
      <c r="G188" s="261"/>
      <c r="H188" s="278"/>
      <c r="I188" s="278"/>
      <c r="J188" s="278">
        <f t="shared" si="44"/>
        <v>0</v>
      </c>
      <c r="K188" s="278"/>
      <c r="L188" s="279">
        <f t="shared" si="37"/>
        <v>50000</v>
      </c>
    </row>
    <row r="189" spans="2:12" ht="22.5" customHeight="1">
      <c r="B189" s="280" t="s">
        <v>255</v>
      </c>
      <c r="C189" s="246"/>
      <c r="D189" s="288" t="s">
        <v>413</v>
      </c>
      <c r="E189" s="248"/>
      <c r="F189" s="282">
        <f>SUM(F191:F194)</f>
        <v>7500</v>
      </c>
      <c r="G189" s="282">
        <f>SUM(G191:G194)</f>
        <v>2966</v>
      </c>
      <c r="H189" s="282"/>
      <c r="I189" s="282"/>
      <c r="J189" s="282">
        <f t="shared" si="44"/>
        <v>2966</v>
      </c>
      <c r="K189" s="248"/>
      <c r="L189" s="249">
        <f t="shared" si="37"/>
        <v>4534</v>
      </c>
    </row>
    <row r="190" spans="2:12" ht="13.5" customHeight="1">
      <c r="B190" s="275"/>
      <c r="C190" s="276"/>
      <c r="D190" s="277" t="s">
        <v>243</v>
      </c>
      <c r="E190" s="278"/>
      <c r="F190" s="363"/>
      <c r="G190" s="363"/>
      <c r="H190" s="363"/>
      <c r="I190" s="363"/>
      <c r="J190" s="363"/>
      <c r="K190" s="278"/>
      <c r="L190" s="279"/>
    </row>
    <row r="191" spans="2:12" ht="13.5" customHeight="1">
      <c r="B191" s="275" t="s">
        <v>257</v>
      </c>
      <c r="C191" s="276"/>
      <c r="D191" s="320" t="s">
        <v>414</v>
      </c>
      <c r="E191" s="278"/>
      <c r="F191" s="261">
        <v>1000</v>
      </c>
      <c r="G191" s="261">
        <v>1000</v>
      </c>
      <c r="H191" s="278"/>
      <c r="I191" s="278"/>
      <c r="J191" s="278">
        <f aca="true" t="shared" si="45" ref="J191:J195">G191</f>
        <v>1000</v>
      </c>
      <c r="K191" s="278"/>
      <c r="L191" s="279">
        <f aca="true" t="shared" si="46" ref="L191:L195">F191-J191</f>
        <v>0</v>
      </c>
    </row>
    <row r="192" spans="2:12" ht="13.5" customHeight="1">
      <c r="B192" s="275" t="s">
        <v>259</v>
      </c>
      <c r="C192" s="276"/>
      <c r="D192" s="320" t="s">
        <v>415</v>
      </c>
      <c r="E192" s="278"/>
      <c r="F192" s="261">
        <v>1500</v>
      </c>
      <c r="G192" s="261">
        <v>1500</v>
      </c>
      <c r="H192" s="278"/>
      <c r="I192" s="278"/>
      <c r="J192" s="278">
        <f t="shared" si="45"/>
        <v>1500</v>
      </c>
      <c r="K192" s="278"/>
      <c r="L192" s="279">
        <f t="shared" si="46"/>
        <v>0</v>
      </c>
    </row>
    <row r="193" spans="2:12" ht="13.5" customHeight="1">
      <c r="B193" s="299" t="s">
        <v>376</v>
      </c>
      <c r="C193" s="306"/>
      <c r="D193" s="364" t="s">
        <v>416</v>
      </c>
      <c r="E193" s="308"/>
      <c r="F193" s="332">
        <v>5000</v>
      </c>
      <c r="G193" s="332">
        <v>466</v>
      </c>
      <c r="H193" s="308"/>
      <c r="I193" s="308"/>
      <c r="J193" s="308">
        <f t="shared" si="45"/>
        <v>466</v>
      </c>
      <c r="K193" s="308"/>
      <c r="L193" s="309">
        <f t="shared" si="46"/>
        <v>4534</v>
      </c>
    </row>
    <row r="194" spans="2:12" ht="13.5" customHeight="1">
      <c r="B194" s="365" t="s">
        <v>259</v>
      </c>
      <c r="C194" s="346"/>
      <c r="D194" s="347" t="s">
        <v>417</v>
      </c>
      <c r="E194" s="348"/>
      <c r="F194" s="267"/>
      <c r="G194" s="267"/>
      <c r="H194" s="348"/>
      <c r="I194" s="348"/>
      <c r="J194" s="348">
        <f t="shared" si="45"/>
        <v>0</v>
      </c>
      <c r="K194" s="348"/>
      <c r="L194" s="349">
        <f t="shared" si="46"/>
        <v>0</v>
      </c>
    </row>
    <row r="195" spans="2:12" ht="13.5" customHeight="1">
      <c r="B195" s="366" t="s">
        <v>418</v>
      </c>
      <c r="C195" s="367"/>
      <c r="D195" s="368" t="s">
        <v>419</v>
      </c>
      <c r="E195" s="369"/>
      <c r="F195" s="369">
        <f>F197</f>
        <v>100000</v>
      </c>
      <c r="G195" s="369">
        <f>G197</f>
        <v>0</v>
      </c>
      <c r="H195" s="369"/>
      <c r="I195" s="369"/>
      <c r="J195" s="369">
        <f t="shared" si="45"/>
        <v>0</v>
      </c>
      <c r="K195" s="369"/>
      <c r="L195" s="370">
        <f t="shared" si="46"/>
        <v>100000</v>
      </c>
    </row>
    <row r="196" spans="2:12" ht="11.25" customHeight="1">
      <c r="B196" s="371"/>
      <c r="C196" s="372"/>
      <c r="D196" s="277" t="s">
        <v>205</v>
      </c>
      <c r="E196" s="363"/>
      <c r="F196" s="363"/>
      <c r="G196" s="363"/>
      <c r="H196" s="363"/>
      <c r="I196" s="363"/>
      <c r="J196" s="363"/>
      <c r="K196" s="363"/>
      <c r="L196" s="279"/>
    </row>
    <row r="197" spans="2:12" ht="23.25" customHeight="1">
      <c r="B197" s="275" t="s">
        <v>273</v>
      </c>
      <c r="C197" s="306"/>
      <c r="D197" s="364" t="s">
        <v>420</v>
      </c>
      <c r="E197" s="308"/>
      <c r="F197" s="332">
        <v>100000</v>
      </c>
      <c r="G197" s="332"/>
      <c r="H197" s="308"/>
      <c r="I197" s="308"/>
      <c r="J197" s="308">
        <f aca="true" t="shared" si="47" ref="J197:J200">G197</f>
        <v>0</v>
      </c>
      <c r="K197" s="308"/>
      <c r="L197" s="309">
        <f aca="true" t="shared" si="48" ref="L197:L204">F197-J197</f>
        <v>100000</v>
      </c>
    </row>
    <row r="198" spans="2:12" ht="13.5" customHeight="1">
      <c r="B198" s="373" t="s">
        <v>421</v>
      </c>
      <c r="C198" s="301"/>
      <c r="D198" s="302" t="s">
        <v>422</v>
      </c>
      <c r="E198" s="303"/>
      <c r="F198" s="312">
        <f aca="true" t="shared" si="49" ref="F198:F199">F199</f>
        <v>46000</v>
      </c>
      <c r="G198" s="312">
        <f aca="true" t="shared" si="50" ref="G198:G199">G199</f>
        <v>0</v>
      </c>
      <c r="H198" s="303"/>
      <c r="I198" s="303"/>
      <c r="J198" s="312">
        <f t="shared" si="47"/>
        <v>0</v>
      </c>
      <c r="K198" s="303"/>
      <c r="L198" s="336">
        <f t="shared" si="48"/>
        <v>46000</v>
      </c>
    </row>
    <row r="199" spans="2:12" ht="13.5" customHeight="1">
      <c r="B199" s="374" t="s">
        <v>209</v>
      </c>
      <c r="C199" s="241"/>
      <c r="D199" s="313" t="s">
        <v>423</v>
      </c>
      <c r="E199" s="243"/>
      <c r="F199" s="243">
        <f t="shared" si="49"/>
        <v>46000</v>
      </c>
      <c r="G199" s="243">
        <f t="shared" si="50"/>
        <v>0</v>
      </c>
      <c r="H199" s="243"/>
      <c r="I199" s="243"/>
      <c r="J199" s="243">
        <f t="shared" si="47"/>
        <v>0</v>
      </c>
      <c r="K199" s="243"/>
      <c r="L199" s="244">
        <f t="shared" si="48"/>
        <v>46000</v>
      </c>
    </row>
    <row r="200" spans="2:12" ht="13.5" customHeight="1">
      <c r="B200" s="375" t="s">
        <v>217</v>
      </c>
      <c r="C200" s="246"/>
      <c r="D200" s="314" t="s">
        <v>424</v>
      </c>
      <c r="E200" s="248"/>
      <c r="F200" s="248">
        <f>F204</f>
        <v>46000</v>
      </c>
      <c r="G200" s="248">
        <f>G204</f>
        <v>0</v>
      </c>
      <c r="H200" s="248"/>
      <c r="I200" s="248"/>
      <c r="J200" s="248">
        <f t="shared" si="47"/>
        <v>0</v>
      </c>
      <c r="K200" s="248"/>
      <c r="L200" s="249">
        <f t="shared" si="48"/>
        <v>46000</v>
      </c>
    </row>
    <row r="201" spans="2:12" ht="13.5" customHeight="1">
      <c r="B201" s="376"/>
      <c r="C201" s="305"/>
      <c r="D201" s="292" t="s">
        <v>205</v>
      </c>
      <c r="E201" s="294"/>
      <c r="F201" s="295"/>
      <c r="G201" s="295"/>
      <c r="H201" s="294"/>
      <c r="I201" s="294"/>
      <c r="J201" s="295"/>
      <c r="K201" s="294"/>
      <c r="L201" s="296">
        <f t="shared" si="48"/>
        <v>0</v>
      </c>
    </row>
    <row r="202" spans="2:12" ht="13.5" customHeight="1">
      <c r="B202" s="377" t="s">
        <v>425</v>
      </c>
      <c r="C202" s="334"/>
      <c r="D202" s="252" t="s">
        <v>426</v>
      </c>
      <c r="E202" s="273"/>
      <c r="F202" s="319">
        <f>F204</f>
        <v>46000</v>
      </c>
      <c r="G202" s="319">
        <f>G204</f>
        <v>0</v>
      </c>
      <c r="H202" s="273"/>
      <c r="I202" s="273"/>
      <c r="J202" s="319">
        <f>G202</f>
        <v>0</v>
      </c>
      <c r="K202" s="273"/>
      <c r="L202" s="378">
        <f t="shared" si="48"/>
        <v>46000</v>
      </c>
    </row>
    <row r="203" spans="2:12" ht="13.5" customHeight="1">
      <c r="B203" s="376"/>
      <c r="C203" s="305"/>
      <c r="D203" s="292" t="s">
        <v>205</v>
      </c>
      <c r="E203" s="294"/>
      <c r="F203" s="295"/>
      <c r="G203" s="295"/>
      <c r="H203" s="294"/>
      <c r="I203" s="294"/>
      <c r="J203" s="295"/>
      <c r="K203" s="294"/>
      <c r="L203" s="296">
        <f t="shared" si="48"/>
        <v>0</v>
      </c>
    </row>
    <row r="204" spans="2:12" ht="26.25" customHeight="1">
      <c r="B204" s="379" t="s">
        <v>427</v>
      </c>
      <c r="C204" s="264"/>
      <c r="D204" s="347" t="s">
        <v>428</v>
      </c>
      <c r="E204" s="380"/>
      <c r="F204" s="267">
        <v>46000</v>
      </c>
      <c r="G204" s="267"/>
      <c r="H204" s="266"/>
      <c r="I204" s="266"/>
      <c r="J204" s="266">
        <f>G204</f>
        <v>0</v>
      </c>
      <c r="K204" s="266"/>
      <c r="L204" s="268">
        <f t="shared" si="48"/>
        <v>46000</v>
      </c>
    </row>
    <row r="205" spans="2:12" ht="13.5" customHeight="1">
      <c r="B205" s="381"/>
      <c r="C205" s="382"/>
      <c r="D205" s="383"/>
      <c r="E205" s="384"/>
      <c r="F205" s="384"/>
      <c r="G205" s="385"/>
      <c r="H205" s="384"/>
      <c r="I205" s="384"/>
      <c r="J205" s="384"/>
      <c r="K205" s="384"/>
      <c r="L205" s="386"/>
    </row>
    <row r="206" spans="2:12" ht="27.75" customHeight="1">
      <c r="B206" s="387" t="s">
        <v>429</v>
      </c>
      <c r="C206" s="388" t="s">
        <v>430</v>
      </c>
      <c r="D206" s="388" t="s">
        <v>58</v>
      </c>
      <c r="E206" s="389" t="s">
        <v>58</v>
      </c>
      <c r="F206" s="389" t="s">
        <v>58</v>
      </c>
      <c r="G206" s="390">
        <f>доходы!E24-расходы!G11</f>
        <v>-368417.81000000006</v>
      </c>
      <c r="H206" s="390"/>
      <c r="I206" s="390"/>
      <c r="J206" s="390">
        <f>доходы!H24-расходы!J11</f>
        <v>-368417.81000000006</v>
      </c>
      <c r="K206" s="389" t="s">
        <v>58</v>
      </c>
      <c r="L206" s="391" t="s">
        <v>58</v>
      </c>
    </row>
    <row r="207" ht="13.5" customHeight="1"/>
  </sheetData>
  <sheetProtection selectLockedCells="1" selectUnlockedCells="1"/>
  <mergeCells count="2">
    <mergeCell ref="B5:B9"/>
    <mergeCell ref="G5:J6"/>
  </mergeCells>
  <printOptions/>
  <pageMargins left="0.2701388888888889" right="0.2798611111111111" top="0.5" bottom="0.5597222222222222" header="0.22013888888888888" footer="0.5118055555555555"/>
  <pageSetup horizontalDpi="300" verticalDpi="300" orientation="landscape" paperSize="9" scale="85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workbookViewId="0" topLeftCell="A1">
      <selection activeCell="E9" sqref="E9"/>
    </sheetView>
  </sheetViews>
  <sheetFormatPr defaultColWidth="8.00390625" defaultRowHeight="12.75"/>
  <cols>
    <col min="1" max="1" width="0.875" style="0" customWidth="1"/>
    <col min="2" max="2" width="47.00390625" style="1" customWidth="1"/>
    <col min="3" max="3" width="4.625" style="1" customWidth="1"/>
    <col min="4" max="4" width="25.625" style="1" customWidth="1"/>
    <col min="5" max="5" width="18.25390625" style="2" customWidth="1"/>
    <col min="6" max="6" width="14.125" style="2" customWidth="1"/>
    <col min="7" max="7" width="11.375" style="2" customWidth="1"/>
    <col min="8" max="8" width="12.125" style="2" customWidth="1"/>
    <col min="9" max="9" width="13.375" style="2" customWidth="1"/>
    <col min="10" max="10" width="14.125" style="0" customWidth="1"/>
    <col min="11" max="16384" width="9.00390625" style="0" customWidth="1"/>
  </cols>
  <sheetData>
    <row r="1" spans="2:10" ht="15.75" customHeight="1">
      <c r="B1" s="381"/>
      <c r="C1" s="392"/>
      <c r="D1" s="393"/>
      <c r="E1" s="394"/>
      <c r="F1" s="394"/>
      <c r="G1" s="394"/>
      <c r="H1" s="394"/>
      <c r="I1" s="394"/>
      <c r="J1" s="394"/>
    </row>
    <row r="2" spans="3:10" ht="14.25" customHeight="1">
      <c r="C2" s="395" t="s">
        <v>431</v>
      </c>
      <c r="D2" s="396"/>
      <c r="E2" s="397"/>
      <c r="F2" s="397"/>
      <c r="G2" s="397"/>
      <c r="H2" s="397"/>
      <c r="I2" s="398"/>
      <c r="J2" s="394"/>
    </row>
    <row r="3" spans="2:10" ht="13.5">
      <c r="B3" s="399"/>
      <c r="C3" s="400"/>
      <c r="D3" s="401"/>
      <c r="E3" s="398"/>
      <c r="F3" s="398"/>
      <c r="G3" s="398"/>
      <c r="H3" s="398"/>
      <c r="I3" s="398"/>
      <c r="J3" s="398"/>
    </row>
    <row r="4" spans="2:10" ht="12.75">
      <c r="B4" s="402"/>
      <c r="C4" s="403" t="s">
        <v>29</v>
      </c>
      <c r="D4" s="403" t="s">
        <v>432</v>
      </c>
      <c r="E4" s="404" t="s">
        <v>31</v>
      </c>
      <c r="F4" s="405" t="s">
        <v>32</v>
      </c>
      <c r="G4" s="405"/>
      <c r="H4" s="405"/>
      <c r="I4" s="405"/>
      <c r="J4" s="406" t="s">
        <v>33</v>
      </c>
    </row>
    <row r="5" spans="2:10" ht="12.75">
      <c r="B5" s="407"/>
      <c r="C5" s="408" t="s">
        <v>191</v>
      </c>
      <c r="D5" s="408" t="s">
        <v>433</v>
      </c>
      <c r="E5" s="325" t="s">
        <v>37</v>
      </c>
      <c r="F5" s="200" t="s">
        <v>39</v>
      </c>
      <c r="G5" s="201" t="s">
        <v>39</v>
      </c>
      <c r="H5" s="202" t="s">
        <v>196</v>
      </c>
      <c r="I5" s="202"/>
      <c r="J5" s="409" t="s">
        <v>42</v>
      </c>
    </row>
    <row r="6" spans="2:10" ht="12.75">
      <c r="B6" s="410" t="s">
        <v>34</v>
      </c>
      <c r="C6" s="408" t="s">
        <v>194</v>
      </c>
      <c r="D6" s="408" t="s">
        <v>36</v>
      </c>
      <c r="E6" s="325" t="s">
        <v>42</v>
      </c>
      <c r="F6" s="205" t="s">
        <v>44</v>
      </c>
      <c r="G6" s="206" t="s">
        <v>45</v>
      </c>
      <c r="H6" s="206" t="s">
        <v>49</v>
      </c>
      <c r="I6" s="206" t="s">
        <v>41</v>
      </c>
      <c r="J6" s="409"/>
    </row>
    <row r="7" spans="2:10" ht="13.5">
      <c r="B7" s="411"/>
      <c r="C7" s="412"/>
      <c r="D7" s="412" t="s">
        <v>43</v>
      </c>
      <c r="E7" s="413"/>
      <c r="F7" s="212" t="s">
        <v>47</v>
      </c>
      <c r="G7" s="213" t="s">
        <v>48</v>
      </c>
      <c r="H7" s="213"/>
      <c r="I7" s="213"/>
      <c r="J7" s="414"/>
    </row>
    <row r="8" spans="2:10" ht="12" customHeight="1">
      <c r="B8" s="215">
        <v>1</v>
      </c>
      <c r="C8" s="216">
        <v>2</v>
      </c>
      <c r="D8" s="216">
        <v>3</v>
      </c>
      <c r="E8" s="415" t="s">
        <v>50</v>
      </c>
      <c r="F8" s="415" t="s">
        <v>51</v>
      </c>
      <c r="G8" s="415" t="s">
        <v>52</v>
      </c>
      <c r="H8" s="415" t="s">
        <v>53</v>
      </c>
      <c r="I8" s="415" t="s">
        <v>54</v>
      </c>
      <c r="J8" s="416" t="s">
        <v>55</v>
      </c>
    </row>
    <row r="9" spans="2:10" ht="12" customHeight="1">
      <c r="B9" s="417" t="s">
        <v>434</v>
      </c>
      <c r="C9" s="418" t="s">
        <v>435</v>
      </c>
      <c r="D9" s="418"/>
      <c r="E9" s="419">
        <f>E16</f>
        <v>391564</v>
      </c>
      <c r="F9" s="419">
        <f>F33</f>
        <v>368417.81000000006</v>
      </c>
      <c r="G9" s="419"/>
      <c r="H9" s="419"/>
      <c r="I9" s="419">
        <f>I33</f>
        <v>368417.81000000006</v>
      </c>
      <c r="J9" s="420">
        <f>E9-I9</f>
        <v>23146.189999999944</v>
      </c>
    </row>
    <row r="10" spans="2:10" ht="12" customHeight="1">
      <c r="B10" s="421" t="s">
        <v>436</v>
      </c>
      <c r="C10" s="297"/>
      <c r="D10" s="297"/>
      <c r="E10" s="422"/>
      <c r="F10" s="422"/>
      <c r="G10" s="422"/>
      <c r="H10" s="422"/>
      <c r="I10" s="422"/>
      <c r="J10" s="423"/>
    </row>
    <row r="11" spans="2:10" ht="14.25" customHeight="1">
      <c r="B11" s="424" t="s">
        <v>437</v>
      </c>
      <c r="C11" s="425" t="s">
        <v>438</v>
      </c>
      <c r="D11" s="426"/>
      <c r="E11" s="427" t="s">
        <v>439</v>
      </c>
      <c r="F11" s="427" t="s">
        <v>439</v>
      </c>
      <c r="G11" s="427"/>
      <c r="H11" s="427"/>
      <c r="I11" s="427" t="s">
        <v>439</v>
      </c>
      <c r="J11" s="428" t="s">
        <v>439</v>
      </c>
    </row>
    <row r="12" spans="2:10" ht="9" customHeight="1">
      <c r="B12" s="421" t="s">
        <v>440</v>
      </c>
      <c r="C12" s="297"/>
      <c r="D12" s="429"/>
      <c r="E12" s="430"/>
      <c r="F12" s="430"/>
      <c r="G12" s="430"/>
      <c r="H12" s="430"/>
      <c r="I12" s="430"/>
      <c r="J12" s="431"/>
    </row>
    <row r="13" spans="2:10" ht="13.5" customHeight="1">
      <c r="B13" s="432" t="s">
        <v>441</v>
      </c>
      <c r="C13" s="433"/>
      <c r="D13" s="429"/>
      <c r="E13" s="430"/>
      <c r="F13" s="430"/>
      <c r="G13" s="430"/>
      <c r="H13" s="430"/>
      <c r="I13" s="430"/>
      <c r="J13" s="431"/>
    </row>
    <row r="14" spans="2:10" ht="13.5" customHeight="1">
      <c r="B14" s="424" t="s">
        <v>442</v>
      </c>
      <c r="C14" s="425" t="s">
        <v>443</v>
      </c>
      <c r="D14" s="426"/>
      <c r="E14" s="427" t="s">
        <v>439</v>
      </c>
      <c r="F14" s="427" t="s">
        <v>439</v>
      </c>
      <c r="G14" s="427"/>
      <c r="H14" s="427"/>
      <c r="I14" s="427" t="s">
        <v>439</v>
      </c>
      <c r="J14" s="428" t="s">
        <v>439</v>
      </c>
    </row>
    <row r="15" spans="2:10" ht="10.5" customHeight="1">
      <c r="B15" s="421" t="s">
        <v>440</v>
      </c>
      <c r="C15" s="297"/>
      <c r="D15" s="429"/>
      <c r="E15" s="422"/>
      <c r="F15" s="422"/>
      <c r="G15" s="422"/>
      <c r="H15" s="422"/>
      <c r="I15" s="422"/>
      <c r="J15" s="423"/>
    </row>
    <row r="16" spans="2:10" ht="15" customHeight="1">
      <c r="B16" s="434" t="s">
        <v>444</v>
      </c>
      <c r="C16" s="435" t="s">
        <v>445</v>
      </c>
      <c r="D16" s="436"/>
      <c r="E16" s="437">
        <f>E25+E17</f>
        <v>391564</v>
      </c>
      <c r="F16" s="438" t="s">
        <v>446</v>
      </c>
      <c r="G16" s="439"/>
      <c r="H16" s="439"/>
      <c r="I16" s="439"/>
      <c r="J16" s="440">
        <f>E16-I16</f>
        <v>391564</v>
      </c>
    </row>
    <row r="17" spans="2:10" ht="15" customHeight="1">
      <c r="B17" s="375" t="s">
        <v>447</v>
      </c>
      <c r="C17" s="441" t="s">
        <v>448</v>
      </c>
      <c r="D17" s="442"/>
      <c r="E17" s="443">
        <f>E19</f>
        <v>-9353936</v>
      </c>
      <c r="F17" s="444" t="s">
        <v>446</v>
      </c>
      <c r="G17" s="445"/>
      <c r="H17" s="445"/>
      <c r="I17" s="445"/>
      <c r="J17" s="446" t="s">
        <v>446</v>
      </c>
    </row>
    <row r="18" spans="2:10" ht="12.75" customHeight="1">
      <c r="B18" s="421" t="s">
        <v>449</v>
      </c>
      <c r="C18" s="297"/>
      <c r="D18" s="429"/>
      <c r="E18" s="447"/>
      <c r="F18" s="422"/>
      <c r="G18" s="422"/>
      <c r="H18" s="422"/>
      <c r="I18" s="422"/>
      <c r="J18" s="423"/>
    </row>
    <row r="19" spans="2:10" ht="26.25" customHeight="1">
      <c r="B19" s="421" t="s">
        <v>450</v>
      </c>
      <c r="C19" s="297"/>
      <c r="D19" s="448" t="s">
        <v>451</v>
      </c>
      <c r="E19" s="447">
        <f>E24</f>
        <v>-9353936</v>
      </c>
      <c r="F19" s="449" t="s">
        <v>446</v>
      </c>
      <c r="G19" s="449" t="s">
        <v>452</v>
      </c>
      <c r="H19" s="449" t="s">
        <v>452</v>
      </c>
      <c r="I19" s="449" t="s">
        <v>452</v>
      </c>
      <c r="J19" s="450" t="s">
        <v>446</v>
      </c>
    </row>
    <row r="20" spans="2:10" ht="23.25" customHeight="1" hidden="1">
      <c r="B20" s="421" t="s">
        <v>453</v>
      </c>
      <c r="C20" s="297"/>
      <c r="D20" s="448" t="s">
        <v>454</v>
      </c>
      <c r="E20" s="451"/>
      <c r="F20" s="449" t="s">
        <v>446</v>
      </c>
      <c r="G20" s="449" t="s">
        <v>452</v>
      </c>
      <c r="H20" s="449" t="s">
        <v>452</v>
      </c>
      <c r="I20" s="449" t="s">
        <v>452</v>
      </c>
      <c r="J20" s="450" t="s">
        <v>446</v>
      </c>
    </row>
    <row r="21" spans="2:10" ht="21.75" customHeight="1" hidden="1">
      <c r="B21" s="421" t="s">
        <v>455</v>
      </c>
      <c r="C21" s="297"/>
      <c r="D21" s="448" t="s">
        <v>456</v>
      </c>
      <c r="E21" s="451"/>
      <c r="F21" s="449" t="s">
        <v>446</v>
      </c>
      <c r="G21" s="449" t="s">
        <v>452</v>
      </c>
      <c r="H21" s="449" t="s">
        <v>452</v>
      </c>
      <c r="I21" s="449" t="s">
        <v>452</v>
      </c>
      <c r="J21" s="450" t="s">
        <v>446</v>
      </c>
    </row>
    <row r="22" spans="2:10" ht="21.75" customHeight="1" hidden="1">
      <c r="B22" s="421" t="s">
        <v>457</v>
      </c>
      <c r="C22" s="297"/>
      <c r="D22" s="448" t="s">
        <v>458</v>
      </c>
      <c r="E22" s="451"/>
      <c r="F22" s="449" t="s">
        <v>446</v>
      </c>
      <c r="G22" s="449" t="s">
        <v>452</v>
      </c>
      <c r="H22" s="449" t="s">
        <v>452</v>
      </c>
      <c r="I22" s="449" t="s">
        <v>452</v>
      </c>
      <c r="J22" s="450" t="s">
        <v>446</v>
      </c>
    </row>
    <row r="23" spans="2:10" ht="24.75" customHeight="1" hidden="1">
      <c r="B23" s="421" t="s">
        <v>459</v>
      </c>
      <c r="C23" s="297"/>
      <c r="D23" s="448" t="s">
        <v>460</v>
      </c>
      <c r="E23" s="451"/>
      <c r="F23" s="449" t="s">
        <v>446</v>
      </c>
      <c r="G23" s="449" t="s">
        <v>452</v>
      </c>
      <c r="H23" s="449" t="s">
        <v>452</v>
      </c>
      <c r="I23" s="449" t="s">
        <v>452</v>
      </c>
      <c r="J23" s="450" t="s">
        <v>446</v>
      </c>
    </row>
    <row r="24" spans="2:10" ht="24" customHeight="1">
      <c r="B24" s="421" t="s">
        <v>461</v>
      </c>
      <c r="C24" s="297"/>
      <c r="D24" s="448" t="s">
        <v>462</v>
      </c>
      <c r="E24" s="447">
        <v>-9353936</v>
      </c>
      <c r="F24" s="449" t="s">
        <v>446</v>
      </c>
      <c r="G24" s="449" t="s">
        <v>452</v>
      </c>
      <c r="H24" s="449" t="s">
        <v>452</v>
      </c>
      <c r="I24" s="449" t="s">
        <v>452</v>
      </c>
      <c r="J24" s="450" t="s">
        <v>446</v>
      </c>
    </row>
    <row r="25" spans="2:10" ht="15" customHeight="1">
      <c r="B25" s="375" t="s">
        <v>463</v>
      </c>
      <c r="C25" s="441" t="s">
        <v>464</v>
      </c>
      <c r="D25" s="442"/>
      <c r="E25" s="443">
        <f>E27</f>
        <v>9745500</v>
      </c>
      <c r="F25" s="444" t="s">
        <v>446</v>
      </c>
      <c r="G25" s="445"/>
      <c r="H25" s="445"/>
      <c r="I25" s="445"/>
      <c r="J25" s="452" t="s">
        <v>446</v>
      </c>
    </row>
    <row r="26" spans="2:10" ht="15" customHeight="1">
      <c r="B26" s="421" t="s">
        <v>449</v>
      </c>
      <c r="C26" s="297"/>
      <c r="D26" s="429"/>
      <c r="E26" s="422"/>
      <c r="F26" s="422"/>
      <c r="G26" s="422"/>
      <c r="H26" s="422"/>
      <c r="I26" s="422"/>
      <c r="J26" s="423"/>
    </row>
    <row r="27" spans="2:10" ht="25.5" customHeight="1">
      <c r="B27" s="421" t="s">
        <v>450</v>
      </c>
      <c r="C27" s="297"/>
      <c r="D27" s="448" t="s">
        <v>451</v>
      </c>
      <c r="E27" s="451">
        <f aca="true" t="shared" si="0" ref="E27:E31">E28</f>
        <v>9745500</v>
      </c>
      <c r="F27" s="449" t="s">
        <v>446</v>
      </c>
      <c r="G27" s="449" t="s">
        <v>452</v>
      </c>
      <c r="H27" s="449" t="s">
        <v>452</v>
      </c>
      <c r="I27" s="449" t="s">
        <v>452</v>
      </c>
      <c r="J27" s="450" t="s">
        <v>446</v>
      </c>
    </row>
    <row r="28" spans="2:10" ht="22.5" customHeight="1" hidden="1">
      <c r="B28" s="421" t="s">
        <v>453</v>
      </c>
      <c r="C28" s="297"/>
      <c r="D28" s="448" t="s">
        <v>454</v>
      </c>
      <c r="E28" s="451">
        <f t="shared" si="0"/>
        <v>9745500</v>
      </c>
      <c r="F28" s="449" t="s">
        <v>446</v>
      </c>
      <c r="G28" s="449" t="s">
        <v>452</v>
      </c>
      <c r="H28" s="449" t="s">
        <v>452</v>
      </c>
      <c r="I28" s="449" t="s">
        <v>452</v>
      </c>
      <c r="J28" s="450" t="s">
        <v>446</v>
      </c>
    </row>
    <row r="29" spans="2:10" ht="15" customHeight="1" hidden="1">
      <c r="B29" s="421" t="s">
        <v>465</v>
      </c>
      <c r="C29" s="297"/>
      <c r="D29" s="448" t="s">
        <v>466</v>
      </c>
      <c r="E29" s="451">
        <f t="shared" si="0"/>
        <v>9745500</v>
      </c>
      <c r="F29" s="449" t="s">
        <v>446</v>
      </c>
      <c r="G29" s="449" t="s">
        <v>452</v>
      </c>
      <c r="H29" s="449" t="s">
        <v>452</v>
      </c>
      <c r="I29" s="449" t="s">
        <v>452</v>
      </c>
      <c r="J29" s="450" t="s">
        <v>446</v>
      </c>
    </row>
    <row r="30" spans="2:10" ht="15" customHeight="1" hidden="1">
      <c r="B30" s="421" t="s">
        <v>467</v>
      </c>
      <c r="C30" s="297"/>
      <c r="D30" s="448" t="s">
        <v>468</v>
      </c>
      <c r="E30" s="451">
        <f t="shared" si="0"/>
        <v>9745500</v>
      </c>
      <c r="F30" s="449" t="s">
        <v>446</v>
      </c>
      <c r="G30" s="449" t="s">
        <v>452</v>
      </c>
      <c r="H30" s="449" t="s">
        <v>452</v>
      </c>
      <c r="I30" s="449" t="s">
        <v>452</v>
      </c>
      <c r="J30" s="450" t="s">
        <v>446</v>
      </c>
    </row>
    <row r="31" spans="2:10" ht="24.75" customHeight="1" hidden="1">
      <c r="B31" s="421" t="s">
        <v>469</v>
      </c>
      <c r="C31" s="297"/>
      <c r="D31" s="448" t="s">
        <v>470</v>
      </c>
      <c r="E31" s="451">
        <f t="shared" si="0"/>
        <v>9745500</v>
      </c>
      <c r="F31" s="449" t="s">
        <v>446</v>
      </c>
      <c r="G31" s="449" t="s">
        <v>452</v>
      </c>
      <c r="H31" s="449" t="s">
        <v>452</v>
      </c>
      <c r="I31" s="449" t="s">
        <v>452</v>
      </c>
      <c r="J31" s="450" t="s">
        <v>446</v>
      </c>
    </row>
    <row r="32" spans="2:10" ht="24.75" customHeight="1">
      <c r="B32" s="421" t="s">
        <v>471</v>
      </c>
      <c r="C32" s="297"/>
      <c r="D32" s="448" t="s">
        <v>472</v>
      </c>
      <c r="E32" s="451">
        <v>9745500</v>
      </c>
      <c r="F32" s="449" t="s">
        <v>446</v>
      </c>
      <c r="G32" s="449" t="s">
        <v>452</v>
      </c>
      <c r="H32" s="449" t="s">
        <v>452</v>
      </c>
      <c r="I32" s="449" t="s">
        <v>452</v>
      </c>
      <c r="J32" s="450" t="s">
        <v>446</v>
      </c>
    </row>
    <row r="33" spans="2:10" ht="15" customHeight="1">
      <c r="B33" s="434" t="s">
        <v>473</v>
      </c>
      <c r="C33" s="435" t="s">
        <v>474</v>
      </c>
      <c r="D33" s="436"/>
      <c r="E33" s="437">
        <f>E34+E37</f>
        <v>0</v>
      </c>
      <c r="F33" s="437">
        <f>F34+F37</f>
        <v>368417.81000000006</v>
      </c>
      <c r="G33" s="437"/>
      <c r="H33" s="437"/>
      <c r="I33" s="437">
        <f>I34+I37</f>
        <v>368417.81000000006</v>
      </c>
      <c r="J33" s="453" t="s">
        <v>58</v>
      </c>
    </row>
    <row r="34" spans="2:10" ht="23.25" customHeight="1">
      <c r="B34" s="375" t="s">
        <v>475</v>
      </c>
      <c r="C34" s="441" t="s">
        <v>476</v>
      </c>
      <c r="D34" s="442"/>
      <c r="E34" s="443">
        <f>E35-E36</f>
        <v>0</v>
      </c>
      <c r="F34" s="443">
        <f>F35+F36</f>
        <v>368417.81000000006</v>
      </c>
      <c r="G34" s="443"/>
      <c r="H34" s="443"/>
      <c r="I34" s="443">
        <f>I35+I36</f>
        <v>368417.81000000006</v>
      </c>
      <c r="J34" s="454" t="s">
        <v>58</v>
      </c>
    </row>
    <row r="35" spans="2:10" ht="22.5" customHeight="1">
      <c r="B35" s="421" t="s">
        <v>477</v>
      </c>
      <c r="C35" s="297" t="s">
        <v>478</v>
      </c>
      <c r="D35" s="429"/>
      <c r="E35" s="455"/>
      <c r="F35" s="455">
        <v>-836456.79</v>
      </c>
      <c r="G35" s="430"/>
      <c r="H35" s="430"/>
      <c r="I35" s="430">
        <f aca="true" t="shared" si="1" ref="I35:I36">F35+G35+H35</f>
        <v>-836456.79</v>
      </c>
      <c r="J35" s="423" t="s">
        <v>58</v>
      </c>
    </row>
    <row r="36" spans="2:10" ht="21.75" customHeight="1">
      <c r="B36" s="421" t="s">
        <v>479</v>
      </c>
      <c r="C36" s="297" t="s">
        <v>480</v>
      </c>
      <c r="D36" s="429"/>
      <c r="E36" s="455"/>
      <c r="F36" s="430">
        <v>1204874.6</v>
      </c>
      <c r="G36" s="430"/>
      <c r="H36" s="430"/>
      <c r="I36" s="430">
        <f t="shared" si="1"/>
        <v>1204874.6</v>
      </c>
      <c r="J36" s="423" t="s">
        <v>58</v>
      </c>
    </row>
    <row r="37" spans="2:10" ht="15" customHeight="1">
      <c r="B37" s="375" t="s">
        <v>481</v>
      </c>
      <c r="C37" s="441" t="s">
        <v>482</v>
      </c>
      <c r="D37" s="442"/>
      <c r="E37" s="443">
        <f>E38-E39</f>
        <v>0</v>
      </c>
      <c r="F37" s="443">
        <f>F38-F39</f>
        <v>0</v>
      </c>
      <c r="G37" s="443"/>
      <c r="H37" s="443"/>
      <c r="I37" s="443">
        <f>I38-I39</f>
        <v>0</v>
      </c>
      <c r="J37" s="454" t="s">
        <v>58</v>
      </c>
    </row>
    <row r="38" spans="2:10" ht="21.75" customHeight="1">
      <c r="B38" s="421" t="s">
        <v>483</v>
      </c>
      <c r="C38" s="297" t="s">
        <v>484</v>
      </c>
      <c r="D38" s="429"/>
      <c r="E38" s="430"/>
      <c r="F38" s="430">
        <v>0</v>
      </c>
      <c r="G38" s="430"/>
      <c r="H38" s="430"/>
      <c r="I38" s="430"/>
      <c r="J38" s="423"/>
    </row>
    <row r="39" spans="2:10" ht="23.25">
      <c r="B39" s="456" t="s">
        <v>485</v>
      </c>
      <c r="C39" s="457" t="s">
        <v>486</v>
      </c>
      <c r="D39" s="458"/>
      <c r="E39" s="459"/>
      <c r="F39" s="459">
        <v>0</v>
      </c>
      <c r="G39" s="459"/>
      <c r="H39" s="459"/>
      <c r="I39" s="459"/>
      <c r="J39" s="460"/>
    </row>
    <row r="40" spans="2:10" ht="12.75">
      <c r="B40" s="461"/>
      <c r="C40" s="461"/>
      <c r="D40" s="462"/>
      <c r="E40" s="393"/>
      <c r="F40" s="393"/>
      <c r="G40" s="393"/>
      <c r="H40" s="393"/>
      <c r="I40" s="393"/>
      <c r="J40" s="393"/>
    </row>
    <row r="41" spans="2:10" ht="12" customHeight="1">
      <c r="B41" s="461" t="s">
        <v>487</v>
      </c>
      <c r="C41" s="463" t="s">
        <v>488</v>
      </c>
      <c r="D41" s="463"/>
      <c r="E41" s="464"/>
      <c r="F41" s="464" t="s">
        <v>489</v>
      </c>
      <c r="G41" s="393"/>
      <c r="H41" s="393"/>
      <c r="I41" s="393"/>
      <c r="J41" s="393"/>
    </row>
    <row r="42" spans="2:10" ht="12" customHeight="1">
      <c r="B42" s="177" t="s">
        <v>490</v>
      </c>
      <c r="C42" s="465" t="s">
        <v>491</v>
      </c>
      <c r="D42" s="179"/>
      <c r="E42" s="466"/>
      <c r="F42" s="466" t="s">
        <v>492</v>
      </c>
      <c r="G42" s="466"/>
      <c r="H42" s="466"/>
      <c r="I42" s="466"/>
      <c r="J42" s="466"/>
    </row>
    <row r="43" spans="2:10" ht="9.75" customHeight="1">
      <c r="B43" s="467"/>
      <c r="C43" s="467"/>
      <c r="D43" s="467"/>
      <c r="E43" s="466"/>
      <c r="F43" s="466"/>
      <c r="G43" s="468" t="s">
        <v>493</v>
      </c>
      <c r="I43" s="466"/>
      <c r="J43" s="466"/>
    </row>
    <row r="44" spans="2:10" ht="13.5" customHeight="1">
      <c r="B44" s="469" t="s">
        <v>494</v>
      </c>
      <c r="C44" s="470" t="s">
        <v>495</v>
      </c>
      <c r="D44" s="470"/>
      <c r="E44" s="466"/>
      <c r="F44" s="466"/>
      <c r="G44" s="466"/>
      <c r="H44" s="466"/>
      <c r="I44" s="466"/>
      <c r="J44" s="466"/>
    </row>
    <row r="45" spans="2:10" ht="10.5" customHeight="1">
      <c r="B45" s="177" t="s">
        <v>496</v>
      </c>
      <c r="C45" s="177" t="s">
        <v>491</v>
      </c>
      <c r="D45" s="179"/>
      <c r="E45" s="471"/>
      <c r="F45" s="471"/>
      <c r="G45" s="471"/>
      <c r="H45" s="471"/>
      <c r="I45" s="471"/>
      <c r="J45" s="466"/>
    </row>
    <row r="46" spans="2:10" ht="18" customHeight="1">
      <c r="B46" s="396"/>
      <c r="C46" s="396"/>
      <c r="D46" s="472"/>
      <c r="E46" s="466"/>
      <c r="G46" s="466"/>
      <c r="H46" s="466"/>
      <c r="I46" s="466"/>
      <c r="J46" s="473" t="s">
        <v>497</v>
      </c>
    </row>
    <row r="47" spans="2:10" ht="9.75" customHeight="1">
      <c r="B47" s="177" t="s">
        <v>498</v>
      </c>
      <c r="E47" s="474"/>
      <c r="F47" s="466"/>
      <c r="G47" s="466"/>
      <c r="H47" s="466"/>
      <c r="I47" s="466"/>
      <c r="J47" s="475" t="s">
        <v>499</v>
      </c>
    </row>
    <row r="48" spans="2:10" ht="9.75" customHeight="1">
      <c r="B48" s="467"/>
      <c r="E48" s="474"/>
      <c r="F48" s="466"/>
      <c r="G48" s="475"/>
      <c r="H48" s="475" t="s">
        <v>500</v>
      </c>
      <c r="I48" s="466"/>
      <c r="J48" s="475"/>
    </row>
    <row r="49" spans="2:10" ht="12.75">
      <c r="B49" s="468" t="s">
        <v>501</v>
      </c>
      <c r="C49" s="468"/>
      <c r="D49" s="476"/>
      <c r="E49" s="477"/>
      <c r="F49" s="478"/>
      <c r="G49" s="478"/>
      <c r="H49" s="478"/>
      <c r="I49" s="478"/>
      <c r="J49" s="479"/>
    </row>
  </sheetData>
  <sheetProtection selectLockedCells="1" selectUnlockedCells="1"/>
  <mergeCells count="2">
    <mergeCell ref="F4:I4"/>
    <mergeCell ref="C41:D41"/>
  </mergeCells>
  <printOptions gridLines="1"/>
  <pageMargins left="0.39375" right="0.39375" top="0.5597222222222222" bottom="0.39375" header="0" footer="0.5118055555555555"/>
  <pageSetup horizontalDpi="300" verticalDpi="300" orientation="landscape" pageOrder="overThenDown" paperSize="9" scale="83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2018-03-04T19:50:53Z</cp:lastPrinted>
  <dcterms:created xsi:type="dcterms:W3CDTF">1999-06-18T11:49:53Z</dcterms:created>
  <dcterms:modified xsi:type="dcterms:W3CDTF">2019-04-10T08:25:25Z</dcterms:modified>
  <cp:category/>
  <cp:version/>
  <cp:contentType/>
  <cp:contentStatus/>
  <cp:revision>1</cp:revision>
</cp:coreProperties>
</file>