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 " sheetId="1" r:id="rId1"/>
    <sheet name="расходы" sheetId="2" r:id="rId2"/>
    <sheet name="источ.финансирования" sheetId="3" r:id="rId3"/>
  </sheets>
  <definedNames>
    <definedName name="_xlnm.Print_Area" localSheetId="0">'доходы '!$A$1:$H$144</definedName>
    <definedName name="_xlnm.Print_Titles" localSheetId="0">'доходы '!$12:$19</definedName>
    <definedName name="_xlnm.Print_Area" localSheetId="2">'источ.финансирования'!$A$1:$J$50</definedName>
    <definedName name="_xlnm.Print_Titles" localSheetId="1">'расходы'!$5:$10</definedName>
  </definedNames>
  <calcPr fullCalcOnLoad="1"/>
</workbook>
</file>

<file path=xl/sharedStrings.xml><?xml version="1.0" encoding="utf-8"?>
<sst xmlns="http://schemas.openxmlformats.org/spreadsheetml/2006/main" count="896" uniqueCount="604">
  <si>
    <t xml:space="preserve">                         ОТЧЕТ  ОБ  ИСПОЛНЕНИИ БЮДЖЕТА</t>
  </si>
  <si>
    <t xml:space="preserve">                                      ГЛАВНОГО РАСПОРЯДИТЕЛЯ (РАСПОРЯДИТЕЛЯ), ПОЛУЧАТЕЛЯ СРЕДСТВ БЮДЖЕТА</t>
  </si>
  <si>
    <t>КОДЫ</t>
  </si>
  <si>
    <t xml:space="preserve">  Форма по ОКУД</t>
  </si>
  <si>
    <t xml:space="preserve"> 0503127 </t>
  </si>
  <si>
    <t xml:space="preserve">                   Дата</t>
  </si>
  <si>
    <t>01.04.2020</t>
  </si>
  <si>
    <t xml:space="preserve">Учреждение (главный распорядитель (распорядитель), получатель) </t>
  </si>
  <si>
    <t>Администрация Царицынского сельского поселения</t>
  </si>
  <si>
    <t xml:space="preserve">             по ОКПО</t>
  </si>
  <si>
    <t>04125320</t>
  </si>
  <si>
    <t>Наименование бюджета                                                                                                                                                         Бюджет Царицынского сельского поселения</t>
  </si>
  <si>
    <t xml:space="preserve">  </t>
  </si>
  <si>
    <t>Периодичность:1 число каждого месяца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</si>
  <si>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</si>
  <si>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</si>
  <si>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</si>
  <si>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</si>
  <si>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Доходы, утвержденные </t>
  </si>
  <si>
    <t xml:space="preserve">         Исполнено</t>
  </si>
  <si>
    <t>Неисполненные</t>
  </si>
  <si>
    <t xml:space="preserve"> Наименование показателя</t>
  </si>
  <si>
    <t>законом о бюджете,</t>
  </si>
  <si>
    <t xml:space="preserve">через </t>
  </si>
  <si>
    <t>через</t>
  </si>
  <si>
    <t>некассовые</t>
  </si>
  <si>
    <t>назначения</t>
  </si>
  <si>
    <t>Код дохода по КД</t>
  </si>
  <si>
    <t>нормативными пра-</t>
  </si>
  <si>
    <t>органы,</t>
  </si>
  <si>
    <t>банковские</t>
  </si>
  <si>
    <t>операции</t>
  </si>
  <si>
    <t>итого</t>
  </si>
  <si>
    <t>вовыми актами</t>
  </si>
  <si>
    <t>осуществляющие</t>
  </si>
  <si>
    <t>счета</t>
  </si>
  <si>
    <t>о бюджете</t>
  </si>
  <si>
    <t>кассовое обслу-</t>
  </si>
  <si>
    <t>живание испол-</t>
  </si>
  <si>
    <t>нения бюджета</t>
  </si>
  <si>
    <t>4</t>
  </si>
  <si>
    <t>5</t>
  </si>
  <si>
    <t>6</t>
  </si>
  <si>
    <t>7</t>
  </si>
  <si>
    <t>8</t>
  </si>
  <si>
    <t>9</t>
  </si>
  <si>
    <t>Доходы</t>
  </si>
  <si>
    <t>959 1 00 00000 00 0000 000</t>
  </si>
  <si>
    <t>Налоги на прибыль, доходы</t>
  </si>
  <si>
    <t>959 1 01 00000 00 0000 000</t>
  </si>
  <si>
    <t>Налог на доходы физических лиц</t>
  </si>
  <si>
    <t>959 1 01 02000 01 0000 110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</si>
  <si>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</si>
  <si>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959 1 01 02010 01 0000 110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</si>
  <si>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</si>
  <si>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959 1 01 02010 01 1000 110</t>
  </si>
  <si>
    <t>Пени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</si>
  <si>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959 1 01 02010 01 2100 110</t>
  </si>
  <si>
    <t>959 1 01 02010 01 3000 110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</si>
  <si>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</si>
  <si>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959 1 01 02020 01 0000 110</t>
  </si>
  <si>
    <t>959 1 01 02020 01 1000 110</t>
  </si>
  <si>
    <t>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</si>
  <si>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959 1 01 02020 01 2100 110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</si>
  <si>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</si>
  <si>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000 1 01 02021 01 1000 110</t>
  </si>
  <si>
    <t>000 1 01 02021 01 3000 110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</si>
  <si>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</si>
  <si>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000 1 01 02022 01 1000 110</t>
  </si>
  <si>
    <t>959 1 01 02020 01 3000 110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</si>
  <si>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</si>
  <si>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959 1 01 02030 01 0000 110</t>
  </si>
  <si>
    <t>959 1 01 02030 01 1000 110</t>
  </si>
  <si>
    <t>Пени по налогу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</si>
  <si>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959 1 01 02030 01 2100 110</t>
  </si>
  <si>
    <t>Штрафы по налогу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</si>
  <si>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959 1 01 02030 01 3000 110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</si>
  <si>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</si>
  <si>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959 1 01 02040 01 0000 110</t>
  </si>
  <si>
    <t>959 1 01 02040 01 1000 110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</si>
  <si>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</si>
  <si>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959 1 01 02050 01 1000 110</t>
  </si>
  <si>
    <t>Налог на доходы физических лиц с доходов,полученных физич.лицами,являющимися иностранными гражданами,осущ.трудов.деятельность по найму у физич.лиц на основании патента</t>
  </si>
  <si>
    <t>000 1 01 02070 01 1000 110</t>
  </si>
  <si>
    <t>Доходы от уплаты акцизов</t>
  </si>
  <si>
    <t>959 1 03 00000 00 0000 000</t>
  </si>
  <si>
    <t>959 1 03 02200 01 0000 110</t>
  </si>
  <si>
    <t>Доходы от уплаты акцизов на дизельное топливо, зачисляемые в консолидированные бюджеты субъектов РФ</t>
  </si>
  <si>
    <t>959 1 03 02230 01 0000 110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</si>
  <si>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</si>
  <si>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959 1 03 02240 01 0000 110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</si>
  <si>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</si>
  <si>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959 1 03 02250 01 0000 110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</si>
  <si>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</si>
  <si>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959 1 03 02260 01 0000 110</t>
  </si>
  <si>
    <t>Налоги на совокупный доход</t>
  </si>
  <si>
    <t>959 1 05 00000 00 0000 000</t>
  </si>
  <si>
    <t>Единый сельскохозяйственный налог</t>
  </si>
  <si>
    <t>959 1 05 03000 01 0000 110</t>
  </si>
  <si>
    <t>959 1 05 03010 01 1000 110</t>
  </si>
  <si>
    <t xml:space="preserve">Пени по Единому сельскохозяйственному налогу </t>
  </si>
  <si>
    <t>959 1 05 03010 01 2100 110</t>
  </si>
  <si>
    <t>000 1 05 03020 01 1000 110</t>
  </si>
  <si>
    <t>000 1 05 03020 01 2000 110</t>
  </si>
  <si>
    <t>Налоги на имущество</t>
  </si>
  <si>
    <t>959 1 06 00000 00 0000 000</t>
  </si>
  <si>
    <t>Налог на имущество физических лиц</t>
  </si>
  <si>
    <t>959 1 06 01000 10 0000 110</t>
  </si>
  <si>
    <t xml:space="preserve">Налог на имущество физических лиц, взимаемый по ставкам, применяемым к объекту налогообложения, расположенным в границах сельских поселений </t>
  </si>
  <si>
    <t>959 1 06 01030 10 1000 110</t>
  </si>
  <si>
    <t>Пени по налогу на имущество физических лиц,взимаемой по ставке,применяемым к объектам налогообложения,расположенным в границах сельских поселений</t>
  </si>
  <si>
    <t>959 1 06 01030 10 2100 110</t>
  </si>
  <si>
    <t xml:space="preserve">Налог на имущество физических лиц,взимаемой по ставке,применяемой к объекту налогооблажения,расположенному в границах поселения </t>
  </si>
  <si>
    <t>000 1 06 01030 10 4000 110</t>
  </si>
  <si>
    <t>Земельный налог</t>
  </si>
  <si>
    <t>959 1 06 06000 00 0000 110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</si>
  <si>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</si>
  <si>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</si>
  <si>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</si>
  <si>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000 1 06 06013 10 1000 110</t>
  </si>
  <si>
    <t>000 1 06 06013 10 2000 110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</si>
  <si>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</si>
  <si>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</si>
  <si>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</si>
  <si>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</si>
  <si>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000 1 06 06023 10 1000 110</t>
  </si>
  <si>
    <t>000 1 06 06023 10 2000 110</t>
  </si>
  <si>
    <t>Земельный налог, взимаемый с организаций</t>
  </si>
  <si>
    <t>959 1 06 06030 00 0000 110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</si>
  <si>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</si>
  <si>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959 1 06 06033 10 1000 110</t>
  </si>
  <si>
    <t>Пени по Земельному налогу с организаций, обладающих зем. участком, расположенным в границах сельских поселений</t>
  </si>
  <si>
    <t>959 1 06 06033 10 2100 110</t>
  </si>
  <si>
    <t xml:space="preserve">Прочие поступления по земельному налогу с организаций, обладающих земельным участком, расположенным в границах сельских поселений </t>
  </si>
  <si>
    <t>000 1 06 06033 10 4000 110</t>
  </si>
  <si>
    <t>Земельный налог, взимаемый с организаций, обладающих земельным участком, расположенным в границах сельского поселения (сумма платежа, перерасчеты, недоимка и задолженность)</t>
  </si>
  <si>
    <t>000 1 06 06033 10 3000 110</t>
  </si>
  <si>
    <t>Земельный налог, взимаемый с физических лиц</t>
  </si>
  <si>
    <t>959 1 06 06040 00 0000 110</t>
  </si>
  <si>
    <t xml:space="preserve">Земельный налог, взимаемый с физических лиц, обладающих земельным участком, расположенным в границах сельского поселения </t>
  </si>
  <si>
    <t>959 1 06 06043 10 1000 110</t>
  </si>
  <si>
    <t xml:space="preserve">Пени по земельному налогу, взимаемому с физических лиц, обладающих земельным участком, расположенным в границах сельского поселения </t>
  </si>
  <si>
    <t>959 1 06 06043 10 2100 110</t>
  </si>
  <si>
    <t>000 1 06 06043 10 3000 110</t>
  </si>
  <si>
    <t>000 1 06 06043 10 4000 110</t>
  </si>
  <si>
    <t>Государственная пошлина,сборы</t>
  </si>
  <si>
    <t>959 1 08 00000 00 0000 000</t>
  </si>
  <si>
    <t>Государств. пошлина за совершение нотариальных действий должност.лицами органов местн.самоуправ.</t>
  </si>
  <si>
    <t>959 1 08 04000 01 1000 110</t>
  </si>
  <si>
    <t>959 1 08 04020 01 1000 110</t>
  </si>
  <si>
    <t>000 1 08 04020 01 4000 110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</si>
  <si>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</si>
  <si>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</si>
  <si>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</si>
  <si>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Налог (по обязател.,возникшим до 01.01.2006г)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</si>
  <si>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</si>
  <si>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</si>
  <si>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000 1 09 04050 10 2000 110</t>
  </si>
  <si>
    <t>000 1 09 04053 10 2000 110</t>
  </si>
  <si>
    <t>Доходы от использования имущества, находящегося в государственной и муниципальной собственности</t>
  </si>
  <si>
    <t>959 1 11 00000 00 0000 000</t>
  </si>
  <si>
    <t>Доходы, получаемые в виде арендной либо другой платы за передачу в возмездное пользование госуд и муниц. Имущества</t>
  </si>
  <si>
    <t>959 1 11 00000 00 0000 120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</si>
  <si>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</si>
  <si>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959 1 11 01050 00 0000 120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</si>
  <si>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</si>
  <si>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959 1 11 01050 10 0000 120</t>
  </si>
  <si>
    <t>Доходы, получаемые в виде арендной платы за земельные участки,государственная собственност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</si>
  <si>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</si>
  <si>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</si>
  <si>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</si>
  <si>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959 1 11 05030 00 0000 120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</si>
  <si>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</si>
  <si>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959 1 11 05035 10 0000 120</t>
  </si>
  <si>
    <t>Доходы от оказания платных услуг и компенсации затрат государства</t>
  </si>
  <si>
    <t>000 113 00000 00 0000 000</t>
  </si>
  <si>
    <t>Прочие доходы от компенсации затрат бюджетов поселений</t>
  </si>
  <si>
    <t>000 113 02995 10 0000 130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</si>
  <si>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</si>
  <si>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000 113 03050 10 0000 130</t>
  </si>
  <si>
    <t>Доходы от продажи земельных участков,госуд.собствен. на которые не разграничена и которые расположены в границах поселений</t>
  </si>
  <si>
    <t>000 114 00000 00 0000 000</t>
  </si>
  <si>
    <t>000 114 06013 10 0000 430</t>
  </si>
  <si>
    <t>Доходы от реализации иного имущества, находящегося в собственности поселений (за</t>
  </si>
  <si>
    <t>000 114 02053 10 0000 410</t>
  </si>
  <si>
    <t>Штрафы, санкции, возмещение ущерба</t>
  </si>
  <si>
    <t>959 1 16 00000 00 0000 000</t>
  </si>
  <si>
    <t>Денежные взыскания (штрафы) за нарушение законодательства РФ о контрактной системе в сфере закупок, товаров, работ услуг для обеспечения государственных и муниципальных нужд для нужд сельских поселений</t>
  </si>
  <si>
    <t>959 1 16 33050 00 0000 140</t>
  </si>
  <si>
    <t>959 1 16 33050 00 6000 140</t>
  </si>
  <si>
    <t>Денежные взыскания (штрафы) за нарушение водного законодательства,установленное на водных объектах,находящихся в собственности поселений</t>
  </si>
  <si>
    <t>959 1 16 51000 00 0000 140</t>
  </si>
  <si>
    <t>Денежные взыскания (штрафы), установленные законами субъктов Российской Федерации за несоблюдение муниципальных правовых актов, зачисляемые в бюджеты поселений</t>
  </si>
  <si>
    <t>959 1 16 51040 02 0000 140</t>
  </si>
  <si>
    <t>Прочие поступления от денежных взысканий (штрафов) и иных сумм в возмещение ущерба</t>
  </si>
  <si>
    <t>959 1 16 90000 00 0000 140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</si>
  <si>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</si>
  <si>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959 1 16 90050 10 0000 140</t>
  </si>
  <si>
    <t>Прочие поступления от денежных взысканий (штрафов) и иных сумм в возмещ.ущерба.зачисл. В бюджеты поселений</t>
  </si>
  <si>
    <t>000 1 16 90050 10 0000 140</t>
  </si>
  <si>
    <t>000 1 16 00000 00 0000 000</t>
  </si>
  <si>
    <t>000 1 16 90050 00 0000 140</t>
  </si>
  <si>
    <t>000 1 16 90050 10 6000 140</t>
  </si>
  <si>
    <t>Прочие неналоговые доходы</t>
  </si>
  <si>
    <t>959 1 17 00000 00 0000 000</t>
  </si>
  <si>
    <t>Невыясненные поступления</t>
  </si>
  <si>
    <t>959 1 17 01000 00 0000 180</t>
  </si>
  <si>
    <t>Невыясненные поступления, зачисляемые в бюджеты поселений</t>
  </si>
  <si>
    <t>959 1 17 01050 10 0000 180</t>
  </si>
  <si>
    <t>Прочие неналоговые доходы бюджетов поселений</t>
  </si>
  <si>
    <t>959 1 17 05050 10 0000 180</t>
  </si>
  <si>
    <t>Безвозмездные поступления</t>
  </si>
  <si>
    <t>959 2 00 00000 00 0000 000</t>
  </si>
  <si>
    <t>Безвозмездные поступления от других бюджетов бюджетной системы Российской Федерации</t>
  </si>
  <si>
    <t>959 2 02 00000 00 0000 000</t>
  </si>
  <si>
    <t>Дотации  бюджетам субъектов Российской Федерации и муниципальных образований</t>
  </si>
  <si>
    <t>959 2 02 15000 00 0000 150</t>
  </si>
  <si>
    <t>Дотации на выравнивание уровня бюджетной обеспеченности</t>
  </si>
  <si>
    <t>959 2 02 15001 00 0000 150</t>
  </si>
  <si>
    <t>Дотации бюджетам сельских поселений на выравнивание бюджетной обеспеченности</t>
  </si>
  <si>
    <t>959 2 02 15001 10 0000 150</t>
  </si>
  <si>
    <t>Дотации бюджетам поселений на поддержку мер по обеспечению сбалансированности бюджетов</t>
  </si>
  <si>
    <t>000 2 02 01003 10 1000 151</t>
  </si>
  <si>
    <t>Субсидии бюджетам субъектов РФ и муниципальных образований</t>
  </si>
  <si>
    <t>959 2 02 20000 00 0000 150</t>
  </si>
  <si>
    <t>Прочие субсидии бюджетам поселений(на сбалансированность местных бюджетов)</t>
  </si>
  <si>
    <t>959 2 02 29999 10 0000 150</t>
  </si>
  <si>
    <t xml:space="preserve">Субсидии бюджетам сельских поселений на реализацию программ формирования современной городской среды   </t>
  </si>
  <si>
    <t>959 2 02 25555 10 0000 150</t>
  </si>
  <si>
    <t>Субвенции от других бюджетов бюджетной системы Российской Федерации</t>
  </si>
  <si>
    <t>959 2 02 30000 00 0000 150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</si>
  <si>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</si>
  <si>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959 2 02 35118 00 0000 150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</si>
  <si>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</si>
  <si>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959 2 02 35118 10 0000 150</t>
  </si>
  <si>
    <t>средсва бюджета поселения,получаемые по взаимным расчетам,в том числе компенсации взаимных расходов,возникших в результате решений,принятых органами госуд.власти</t>
  </si>
  <si>
    <t>Субвенции местным бюджетам на выполнение передаваемых полномочий субъектов Российской Федерации</t>
  </si>
  <si>
    <t>959 2 02 30024 00 0000 150</t>
  </si>
  <si>
    <t>Субвенции бюджетам поселений 
на выполнение передаваемых полномочий субъектов Российской Федерации</t>
  </si>
  <si>
    <t>959 2 02 30024 10 0000 150</t>
  </si>
  <si>
    <t>Иные межбюджетные трансферты</t>
  </si>
  <si>
    <t>959 2 02 40000 00 0000 150</t>
  </si>
  <si>
    <t>Прочие межбюджетные трансферты, передаваемые бюджетам поселений</t>
  </si>
  <si>
    <t>000 2 02 40014 10 0000 151</t>
  </si>
  <si>
    <t>959 2 02 49999 10 0000 150</t>
  </si>
  <si>
    <t>Безвозмездные поступления от негосударственных организаций</t>
  </si>
  <si>
    <t>959 2 04 00000 00 0000 180</t>
  </si>
  <si>
    <t>Безвозмездные поступления от негосударственных организаций в бюджеты поселений</t>
  </si>
  <si>
    <t>959 2 04 05000 10 0000 180</t>
  </si>
  <si>
    <t>959 2 08 05000 10 0000 150</t>
  </si>
  <si>
    <t>Прочие безвозмездные поступления от негосударственных организаций в бюджеты поселений</t>
  </si>
  <si>
    <t>959 2 04 05099 10 0000 180</t>
  </si>
  <si>
    <t>Доходы бюджетов поселений от остатка возврата субсидий, субвенций и иных межбюджетных трансфертов, имеющих целевое назначение, прошлых лет из бюджетов муниципальных районов</t>
  </si>
  <si>
    <t>959 2 18 00000 00 0000 150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</si>
  <si>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</si>
  <si>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959 2 18 00000 10 0000 150</t>
  </si>
  <si>
    <t>959 2 18 60010 10 0000 150</t>
  </si>
  <si>
    <t xml:space="preserve">Прочие безвозмездные поступления 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</si>
  <si>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</si>
  <si>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</si>
  <si>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959 2 19 35118 10 0000 150</t>
  </si>
  <si>
    <t>Итого доходов</t>
  </si>
  <si>
    <t>959 8 50 00000 00 0000 000</t>
  </si>
  <si>
    <t>Форма 0503127 с.2</t>
  </si>
  <si>
    <t xml:space="preserve">         2. Расходы бюджета</t>
  </si>
  <si>
    <t>Код</t>
  </si>
  <si>
    <t xml:space="preserve">Код расхода </t>
  </si>
  <si>
    <t>Утвержденные</t>
  </si>
  <si>
    <t xml:space="preserve">Лимиты </t>
  </si>
  <si>
    <t xml:space="preserve">             Неисполненные </t>
  </si>
  <si>
    <t>стро-</t>
  </si>
  <si>
    <t>по бюджетной</t>
  </si>
  <si>
    <t>бюджетные</t>
  </si>
  <si>
    <t>бюджетных</t>
  </si>
  <si>
    <t xml:space="preserve">                назначения</t>
  </si>
  <si>
    <t>ки</t>
  </si>
  <si>
    <t>классификации</t>
  </si>
  <si>
    <t>обязательств</t>
  </si>
  <si>
    <t>по</t>
  </si>
  <si>
    <t>по лимитам</t>
  </si>
  <si>
    <t>финансовые</t>
  </si>
  <si>
    <t>ассигно-</t>
  </si>
  <si>
    <t>органы</t>
  </si>
  <si>
    <t>ваниям</t>
  </si>
  <si>
    <t>10</t>
  </si>
  <si>
    <t>11</t>
  </si>
  <si>
    <t>РАСХОДЫ БЮДЖЕТА. ВСЕГО</t>
  </si>
  <si>
    <t>200</t>
  </si>
  <si>
    <t>в том числе:</t>
  </si>
  <si>
    <t xml:space="preserve"> </t>
  </si>
  <si>
    <t>Общегосударственные вопросы</t>
  </si>
  <si>
    <t>959 0100 00 0 00 00000 000 000</t>
  </si>
  <si>
    <t>расходы</t>
  </si>
  <si>
    <t>959 0100 00 0 00 00000 000 200</t>
  </si>
  <si>
    <t>оплата труда и начисл.на о/т</t>
  </si>
  <si>
    <t>959 0100 00 0 00 00000 000 210</t>
  </si>
  <si>
    <t>заработная плата</t>
  </si>
  <si>
    <t>959 0103 01 0 00 00060 121 211</t>
  </si>
  <si>
    <t>начисл. на зарплату</t>
  </si>
  <si>
    <t>959 0103 01 0 00 00060 129 213</t>
  </si>
  <si>
    <t>оплата работ, услуг</t>
  </si>
  <si>
    <t>959 0100 00 0 00 00000 000 220</t>
  </si>
  <si>
    <t>услуги связи</t>
  </si>
  <si>
    <t>959 0104 01 0 00 20270 244 221</t>
  </si>
  <si>
    <t>транспортные услуги</t>
  </si>
  <si>
    <t>959 0104 01 0 00 20270 244 222</t>
  </si>
  <si>
    <t>коммунальные услуги</t>
  </si>
  <si>
    <t>959 0104 01 0 00 20270 244 223</t>
  </si>
  <si>
    <t>арендная плата за польз-е имущ-вом</t>
  </si>
  <si>
    <t>959 0104 01 0 00 20270 244 224</t>
  </si>
  <si>
    <t>работы, услуги по содерж-ю имущ-ва</t>
  </si>
  <si>
    <t>959 0104 01 0 00 20270 244 225</t>
  </si>
  <si>
    <t xml:space="preserve">прочие работы, услуги </t>
  </si>
  <si>
    <t>959 0104 01 0 00 20270 244 226</t>
  </si>
  <si>
    <t xml:space="preserve">страхование </t>
  </si>
  <si>
    <t>959 0104 01 0 00 20270 244 227</t>
  </si>
  <si>
    <t>безвозмездные перечисл-я бюджетам</t>
  </si>
  <si>
    <t>959 0100 00 0 00 00000 000 250</t>
  </si>
  <si>
    <t>прочие расходы</t>
  </si>
  <si>
    <t>959 0100 00 0 00 00000 000 290</t>
  </si>
  <si>
    <t>поступление нефинансовых активов</t>
  </si>
  <si>
    <t>959 0100 00 0 00 00000 000 300</t>
  </si>
  <si>
    <t xml:space="preserve">Функционирование высшего должностного лица субъекта Российской Федерации и муниципального образования </t>
  </si>
  <si>
    <t>959 0102 00 0 00 00000 000 000</t>
  </si>
  <si>
    <t>959 0102 01 0 00 00030 121 211</t>
  </si>
  <si>
    <t xml:space="preserve">начисления на выплаты по оплате труда </t>
  </si>
  <si>
    <t>959 0102 01 0 00 00030 129 213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</si>
  <si>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</si>
  <si>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959 0104 00 0 00 00000 000 000</t>
  </si>
  <si>
    <t>в том числе</t>
  </si>
  <si>
    <t>Центральный аппарат</t>
  </si>
  <si>
    <t>959 0104  01 0 00 20270 000 000</t>
  </si>
  <si>
    <t>959 0104  01 0 00 20270 121 211</t>
  </si>
  <si>
    <t>прочие выплаты</t>
  </si>
  <si>
    <t>959 0104 01 0 00 20270 121 212</t>
  </si>
  <si>
    <t>959 0104 01 0 00 20270 129 213</t>
  </si>
  <si>
    <t xml:space="preserve">работы, услуги по содержанию имущества </t>
  </si>
  <si>
    <t>страхование</t>
  </si>
  <si>
    <t xml:space="preserve">увелич-е ст-сти матер-ных запасов </t>
  </si>
  <si>
    <t>959 0104 01 0 00 20270 244 346</t>
  </si>
  <si>
    <t>увелич-е стоимости осн-х средств</t>
  </si>
  <si>
    <t>959 0104 01 0 00 20270 244 310</t>
  </si>
  <si>
    <t>увеличение стоимости ГСМ</t>
  </si>
  <si>
    <t>959 0104 01 0 00 20270 244 343</t>
  </si>
  <si>
    <t>уплата прочих налогов, сборов</t>
  </si>
  <si>
    <t>959 0104 01 0 00 20270 852 291</t>
  </si>
  <si>
    <t>уплата иных платежей</t>
  </si>
  <si>
    <t>959 0104 01 0 00 20270 853 291</t>
  </si>
  <si>
    <t xml:space="preserve">штрафы за нарушение законодательства о налогах и сборах, законодательства о страховых взносах </t>
  </si>
  <si>
    <t xml:space="preserve">959 0104 01 0 00 20270 853 292 </t>
  </si>
  <si>
    <t>Уплата налогов, сборов и иных платежей</t>
  </si>
  <si>
    <t xml:space="preserve">    959 0104  01 0 00 80140 850 000</t>
  </si>
  <si>
    <t>959 0104 01 0 00 20270 831 291</t>
  </si>
  <si>
    <t>Иные выплаты текущего характера организациям</t>
  </si>
  <si>
    <t>959 0104 01 0 00 20270 831 297</t>
  </si>
  <si>
    <t>Штрафы за нарушение законодательства о закупках и нарушение условий контрактов (договоров)</t>
  </si>
  <si>
    <t>959 0104 01 0 00 20270 831 293</t>
  </si>
  <si>
    <t>Штрафы за нарушение законодательства о налогах и сборах, законодательства о страховых взносах</t>
  </si>
  <si>
    <t>959 0104 01 0 00 20270 853 292</t>
  </si>
  <si>
    <t xml:space="preserve">уплата налога на имущество организаций и земельного налога </t>
  </si>
  <si>
    <t>959 0104 01 0 00 80140 851 291</t>
  </si>
  <si>
    <t>959 0104 01 0 00 80140 853 292</t>
  </si>
  <si>
    <t xml:space="preserve">Организационное обеспечение деятельности территориальных административных комиссий </t>
  </si>
  <si>
    <t>959 0104  99 0 00 70010 244 000</t>
  </si>
  <si>
    <t>увеличение стоимости прочих оборотных запасов (материалов)</t>
  </si>
  <si>
    <t>959 0104 99 0 00 70010 244 346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</si>
  <si>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</si>
  <si>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959 0106 00 0 00 00000 000 000</t>
  </si>
  <si>
    <t xml:space="preserve">перечисления другим бюджетам бюджетной системы Российской Федерации </t>
  </si>
  <si>
    <t>959 0106 99 0 00 62200 540 251</t>
  </si>
  <si>
    <t>Резервные фонды</t>
  </si>
  <si>
    <t>959 0111 00 0 00 00000 000 000</t>
  </si>
  <si>
    <t xml:space="preserve">расходы  </t>
  </si>
  <si>
    <t>959 0111 99 0 00 00014 870 200</t>
  </si>
  <si>
    <t>Другие общегосударственные вопросы</t>
  </si>
  <si>
    <t>959 0113 00 0 00 00000 000 000</t>
  </si>
  <si>
    <t>прочие работы, услуги</t>
  </si>
  <si>
    <t>959 0113 99 0 00 00012 244 226</t>
  </si>
  <si>
    <t>959 0113 99 0 00 00012 831 293</t>
  </si>
  <si>
    <t>исполн-е суд.актов по возм-ю потерь</t>
  </si>
  <si>
    <t>959 0113 99 0 00 00012 831 297</t>
  </si>
  <si>
    <t>959 0113 99 0 00 00012 853 297</t>
  </si>
  <si>
    <t>Мобилизационная и вневойсковая подготовка</t>
  </si>
  <si>
    <t>959 0203 0000000 000 000</t>
  </si>
  <si>
    <t>в том числе :</t>
  </si>
  <si>
    <t>959 0203 99 0 00 51180 121 211</t>
  </si>
  <si>
    <t xml:space="preserve">начисления на выплаты по оплате труда  </t>
  </si>
  <si>
    <t>959 0203 99 0 00 51180 129 213</t>
  </si>
  <si>
    <t xml:space="preserve">увеличение стоимости прочих оборотных запасов (материалов) </t>
  </si>
  <si>
    <t>959 0203 99 0 00 51180 244 346</t>
  </si>
  <si>
    <t>Национальная безопасность и правоохранительная деятельность</t>
  </si>
  <si>
    <t>959 0300 00 0 00 00000 000 000</t>
  </si>
  <si>
    <t>959 0300 99 0 00 00000 000 200</t>
  </si>
  <si>
    <t>959 0300 99 0 00 00000 000 220</t>
  </si>
  <si>
    <t>959 0300 99 0 00 00000 000 290</t>
  </si>
  <si>
    <t>959 0300 99 0 00 00000 000 300</t>
  </si>
  <si>
    <t>Обеспечение пожарной безопасности</t>
  </si>
  <si>
    <t>959 0310 0000000 000 000</t>
  </si>
  <si>
    <t>959 0310 99 0 00 00590 244 225</t>
  </si>
  <si>
    <t>959 0310 99 0 00 00590 244 226</t>
  </si>
  <si>
    <t>959 0310 99 0 00 00590 244 310</t>
  </si>
  <si>
    <t>959 0310 00 0 00 00590 852 290</t>
  </si>
  <si>
    <t>Другие вопросы в области национальной безопасности и правоохранительной деятельности</t>
  </si>
  <si>
    <t>959 0314 0500000 000 000</t>
  </si>
  <si>
    <t>увелич-е ст-сти матер-ных запасов</t>
  </si>
  <si>
    <t>959 0314 05 0 00 00012 244 300</t>
  </si>
  <si>
    <t>959 0314 05 0 00 00012 244 346</t>
  </si>
  <si>
    <t>Национальная экономика</t>
  </si>
  <si>
    <t>959 0400 00 0 00 00000 000 000</t>
  </si>
  <si>
    <t>959 0400 00 0 00 00000 000 200</t>
  </si>
  <si>
    <t>959 0400 00 0 00 00000 000 220</t>
  </si>
  <si>
    <t>959 0400 00 0 00 00000 000 300</t>
  </si>
  <si>
    <t>Дорожное хозяйство</t>
  </si>
  <si>
    <t>959 0409 0000000 000 000</t>
  </si>
  <si>
    <t>959 0409 03 0 00 20680 244 222</t>
  </si>
  <si>
    <t>959 0409 03 0 00 20680 244 225</t>
  </si>
  <si>
    <t>959 0409 03 0 00 20680 244 226</t>
  </si>
  <si>
    <t>увеличение стоимости строительных материалов</t>
  </si>
  <si>
    <t>959 0409 03 0 00 20680 244 344</t>
  </si>
  <si>
    <t>Жилищно-коммунальное хозяйство</t>
  </si>
  <si>
    <t>959 0500 00 0 00 00000 000 000</t>
  </si>
  <si>
    <t>959 0500 00 0 00 00000 000 200</t>
  </si>
  <si>
    <t>959 0500 00 0 00 00000 000 220</t>
  </si>
  <si>
    <t>959 0503 00 0 00 00500 500 223</t>
  </si>
  <si>
    <t>959 0500 00 0 00 00000 000 225</t>
  </si>
  <si>
    <t>959 0500 00 0 00 00000 000 226</t>
  </si>
  <si>
    <t>959 0500 00 0 00 00000 000 290</t>
  </si>
  <si>
    <t>959 0500 00 0 00 00000 000 300</t>
  </si>
  <si>
    <t>959 0500 00 0 00 00000 000 310</t>
  </si>
  <si>
    <t>959 0500 00 0 00 00000 000 340</t>
  </si>
  <si>
    <t>Благоустройство</t>
  </si>
  <si>
    <t>959 0503 00 0 00 00000 000 000</t>
  </si>
  <si>
    <t>Уличное освещение</t>
  </si>
  <si>
    <t xml:space="preserve">    959 0503  04 0 00 01000 </t>
  </si>
  <si>
    <t>959 0503 04 0 00 01000 244 223</t>
  </si>
  <si>
    <t>959 0503 04 0 00 01000 244 225</t>
  </si>
  <si>
    <t>959 0503 04 0 00 01000 244 226</t>
  </si>
  <si>
    <t>959 0503 04 0 00 01000 244 344</t>
  </si>
  <si>
    <t>959 0503 04 0 00 01000 244 310</t>
  </si>
  <si>
    <t>959 0503 04 0 00 01000 244 340</t>
  </si>
  <si>
    <t>Озеленение</t>
  </si>
  <si>
    <t xml:space="preserve">    959 0503  04 0 00 03000</t>
  </si>
  <si>
    <t>959 0503 04 0 00 03000 244 226</t>
  </si>
  <si>
    <t>959 0503 04 0 00 03000 244 310</t>
  </si>
  <si>
    <t>959 0503 04 0 00 03000 244 340</t>
  </si>
  <si>
    <t>Организация и содержание мест захоронения</t>
  </si>
  <si>
    <t xml:space="preserve">    959 0503  04 0 00 04000</t>
  </si>
  <si>
    <t>959 0503 04 0 00 04000 244 226</t>
  </si>
  <si>
    <t>959 0503 04 0 00 04000 244 310</t>
  </si>
  <si>
    <t xml:space="preserve">увеличение стоимости прочих оборотных запасов (материалов)  </t>
  </si>
  <si>
    <t>959 0503 04 0 00 04000 244 346</t>
  </si>
  <si>
    <t>Прочие мероприятия по благоустройству</t>
  </si>
  <si>
    <t xml:space="preserve">    959 0503  04 0 00 05000 </t>
  </si>
  <si>
    <t>959 0503 04 0 00 05000 244 222</t>
  </si>
  <si>
    <t>959 0503 04 0 00 05000 244 225</t>
  </si>
  <si>
    <t>959 0503 04 0 00 05000 244 226</t>
  </si>
  <si>
    <t>959 0503 04 0 00 05000 244 290</t>
  </si>
  <si>
    <t>959 0503 04 0 00 05000 244 310</t>
  </si>
  <si>
    <t>959 0503 04 0 00 05000 244 346</t>
  </si>
  <si>
    <t xml:space="preserve">    959 0503  04 0 00 80140</t>
  </si>
  <si>
    <t xml:space="preserve">Уплата налога на имущество организаций и земельного налога </t>
  </si>
  <si>
    <t>959 0503 04 0 00 80140 851 291</t>
  </si>
  <si>
    <t xml:space="preserve"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</t>
  </si>
  <si>
    <t xml:space="preserve">    959 0503  06 0 00 00010 </t>
  </si>
  <si>
    <t>959 0503 06 0 00 00010 244 310</t>
  </si>
  <si>
    <t>Поддержка муниципальных программ формирования современной городской среды</t>
  </si>
  <si>
    <t xml:space="preserve">    959 0503  07 0 F2 S1380</t>
  </si>
  <si>
    <t>959 0503 07 0 F2 S1380 244 310</t>
  </si>
  <si>
    <t>Образование</t>
  </si>
  <si>
    <t>0700 00 0 00 00000 000 000</t>
  </si>
  <si>
    <t xml:space="preserve">расходы </t>
  </si>
  <si>
    <t>0700 00 0 00 00000 000 200</t>
  </si>
  <si>
    <t>0700 00 0 00 00000 000 300</t>
  </si>
  <si>
    <t>Молодежная политика</t>
  </si>
  <si>
    <t xml:space="preserve">    959 0707 02 0 00 20040</t>
  </si>
  <si>
    <t>959 0707 02 0 00 20040 111 211</t>
  </si>
  <si>
    <t>начисления на з/пл</t>
  </si>
  <si>
    <t>959 0707 02 0 00 20040 119 213</t>
  </si>
  <si>
    <t>959 0707 02 0 00 20040 244 221</t>
  </si>
  <si>
    <t>959 0707 02 0 00 20040 244 222</t>
  </si>
  <si>
    <t>959 0707 02 0 00 20040 244 223</t>
  </si>
  <si>
    <t>услуги по содержанию имущества</t>
  </si>
  <si>
    <t>959 0707 02 0 00 20040 244 225</t>
  </si>
  <si>
    <t>прочие услуги</t>
  </si>
  <si>
    <t>959 0707 00 0 00 20040 244 226</t>
  </si>
  <si>
    <t>увел.стоимости основных средств</t>
  </si>
  <si>
    <t>959 0707 02 0 00 20040 244 310</t>
  </si>
  <si>
    <t>Уплата налога  на имущ-во</t>
  </si>
  <si>
    <t xml:space="preserve">    959 0707  99 0 00 62200</t>
  </si>
  <si>
    <t>уплата налога на имущество орг-ций</t>
  </si>
  <si>
    <t>959 0707 99 0 00 62200 851 290</t>
  </si>
  <si>
    <t>Культура, кинематография</t>
  </si>
  <si>
    <t>959 0800 00 0 00 00000 000 000</t>
  </si>
  <si>
    <t>959 0800 00 0 00 00000 000 200</t>
  </si>
  <si>
    <t>959 0800 00 0 00 00000 000 210</t>
  </si>
  <si>
    <t>959 0800 00 0 00 00000 000 211</t>
  </si>
  <si>
    <t>начисл на оплату труда</t>
  </si>
  <si>
    <t>959 0800 00 0 00 00000 000 213</t>
  </si>
  <si>
    <t>959 0800 00 0 00 00000 000 220</t>
  </si>
  <si>
    <t>959 0800 00 0 00 00000 000 223</t>
  </si>
  <si>
    <t>959 0800 00 0 00 00000 000 225</t>
  </si>
  <si>
    <t>959 0800 00 0 00 00000 000 226</t>
  </si>
  <si>
    <t>959 0800 00 0 00 00000 000 290</t>
  </si>
  <si>
    <t>959 0800 00 0 00 00000 000 300</t>
  </si>
  <si>
    <t>959 0800 00 0 00 00000 000 310</t>
  </si>
  <si>
    <t>959 0800 00 0 00 00000 000 340</t>
  </si>
  <si>
    <t>Культура</t>
  </si>
  <si>
    <t>959 0801 00 0 00 00000 000 000</t>
  </si>
  <si>
    <t>Дворцы и дома культуры, другие учреждения культуры</t>
  </si>
  <si>
    <t xml:space="preserve">    959 0801  02 0 00 60140</t>
  </si>
  <si>
    <t>959 0801 02 0 00 60140 111 211</t>
  </si>
  <si>
    <t>959 0801 02 0 00 60140 119 213</t>
  </si>
  <si>
    <t>959 0801 02 0 00 60140 244 223</t>
  </si>
  <si>
    <t>959 0801 02 0 00 60140 244 225</t>
  </si>
  <si>
    <t>959 0801 02 0 00 60140 244 226</t>
  </si>
  <si>
    <t>увеличение стоимости продуктов питания</t>
  </si>
  <si>
    <t>959 0801 02 0 00 60140 244 342</t>
  </si>
  <si>
    <t>959 0801 02 0 00 60140 244 310</t>
  </si>
  <si>
    <t xml:space="preserve">увеличение стоимости прочих оборотных запасов (материалов)   </t>
  </si>
  <si>
    <t>959 0801 02 0 00 60140 244 346</t>
  </si>
  <si>
    <t>увеличение стоимости прочих материальных запасов однократного применения</t>
  </si>
  <si>
    <t>959 0801 02 0 00 60140 244 349</t>
  </si>
  <si>
    <t>959 0801 02 0 00 60140 852 291</t>
  </si>
  <si>
    <t>959 0801 02 0 00 60140 853 291</t>
  </si>
  <si>
    <t>959 0801 02 0 00 60140 853 292</t>
  </si>
  <si>
    <t xml:space="preserve">    959 0801 02 0 00 80140 850 000</t>
  </si>
  <si>
    <t>959 0801 02 0 00 80140 851 291</t>
  </si>
  <si>
    <t>959 0801 02 0 00 80140 853 292</t>
  </si>
  <si>
    <t>Физическая культура и спорт</t>
  </si>
  <si>
    <t xml:space="preserve">    959 1101 00 0 00 0000 000 000</t>
  </si>
  <si>
    <t>959 1101 02 0 00 00230 113 226</t>
  </si>
  <si>
    <t>959 1101 02 0 00 00230 244 310</t>
  </si>
  <si>
    <t>Результат исполнения бюджета (дефицит "-"/профицит "+")</t>
  </si>
  <si>
    <t>450</t>
  </si>
  <si>
    <t>х</t>
  </si>
  <si>
    <t>Форма 0503127 с. 3</t>
  </si>
  <si>
    <t xml:space="preserve">                    3. Источники финансирования дефицита бюджетов</t>
  </si>
  <si>
    <t>Код источника</t>
  </si>
  <si>
    <t>финансирования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</si>
  <si>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</si>
  <si>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</si>
  <si>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</si>
  <si>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</si>
  <si>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</si>
  <si>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>-</t>
  </si>
  <si>
    <t xml:space="preserve">       из них:</t>
  </si>
  <si>
    <t xml:space="preserve">Поступления от продажи земельных участков </t>
  </si>
  <si>
    <t>источники внешнего финансирования бюджета</t>
  </si>
  <si>
    <t>620</t>
  </si>
  <si>
    <t>Изменение остатков средств</t>
  </si>
  <si>
    <t>700</t>
  </si>
  <si>
    <t>Х</t>
  </si>
  <si>
    <t>Увеличение остатков средств</t>
  </si>
  <si>
    <t>710</t>
  </si>
  <si>
    <t>из них:</t>
  </si>
  <si>
    <t>ИСТОЧНИКИ ВНУТРЕННЕГО ФИНАНСИРОВАНИЯ ДЕФИЦИТОВ БЮДЖЕТОВ</t>
  </si>
  <si>
    <t>959 01 00 00 00 00 0000 000</t>
  </si>
  <si>
    <t xml:space="preserve"> - </t>
  </si>
  <si>
    <t>Изменение остатков средств на счетах по учету средств бюджетов</t>
  </si>
  <si>
    <t>959 01 05 00 00 00 0000 000</t>
  </si>
  <si>
    <t>Увеличение остатков средств бюджетов</t>
  </si>
  <si>
    <t>959 01 05 00 00 00 0000 500</t>
  </si>
  <si>
    <t>Увеличение прочих остатков средств бюджетов</t>
  </si>
  <si>
    <t>959 01 05 02 00 00 0000 500</t>
  </si>
  <si>
    <t>Увеличение прочих остатков денежных средств бюджетов</t>
  </si>
  <si>
    <t>959 01 05 02 01 00 0000 510</t>
  </si>
  <si>
    <t>Увеличение прочих остатков денежных средств бюджетов поселений</t>
  </si>
  <si>
    <t>959 01 05 02 01 10 0000 510</t>
  </si>
  <si>
    <t>Уменьшение остатков средств</t>
  </si>
  <si>
    <t>720</t>
  </si>
  <si>
    <t>Уменьшение остатков средств бюджетов</t>
  </si>
  <si>
    <t>959 01 05 00 00 00 0000 600</t>
  </si>
  <si>
    <t>Уменьшение прочих остатков средств бюджетов</t>
  </si>
  <si>
    <t>959 01 05 02 00 00 0000 600</t>
  </si>
  <si>
    <t>Уменьшение прочих остатков денежных средств бюджетов</t>
  </si>
  <si>
    <t>959 01 05 02 01 00 0000 610</t>
  </si>
  <si>
    <t>Уменьшение прочих остатков денежных средств бюджетов поселений</t>
  </si>
  <si>
    <t>959 01 05 02 01 10 0000 610</t>
  </si>
  <si>
    <t>изменение остатков в расчетах</t>
  </si>
  <si>
    <t>800</t>
  </si>
  <si>
    <t>изменение остатков в расчетах с органами,организующими исполнение бюджетов</t>
  </si>
  <si>
    <t>810</t>
  </si>
  <si>
    <t>увеличение счетов расчетов(дебетовый остаток счета 21002000)</t>
  </si>
  <si>
    <t>811</t>
  </si>
  <si>
    <t>уменьшение счетов расчетов(кредитовый остаток счета 30405000)</t>
  </si>
  <si>
    <t>812</t>
  </si>
  <si>
    <t>изменение остатков по внутренним расчетам</t>
  </si>
  <si>
    <t>820</t>
  </si>
  <si>
    <t>увеличение остатков по внутренним расчетам (кредит счета 30404000)</t>
  </si>
  <si>
    <t>821</t>
  </si>
  <si>
    <t>уменьшение остатков во внутренних расчетах(дебет счета 30404000)</t>
  </si>
  <si>
    <t>822</t>
  </si>
  <si>
    <t xml:space="preserve"> Руководитель      __________________           </t>
  </si>
  <si>
    <t>Василенко П.В.</t>
  </si>
  <si>
    <t>Руководитель финансово-</t>
  </si>
  <si>
    <t xml:space="preserve">                                         (подпись)                  </t>
  </si>
  <si>
    <t>(расшифровка подписи)</t>
  </si>
  <si>
    <t>экономической службы        ____________________   ______________________</t>
  </si>
  <si>
    <t>Ермилова А.Т.</t>
  </si>
  <si>
    <t xml:space="preserve">                        (подпись)                     (расшифровка подписи)</t>
  </si>
  <si>
    <r>
      <rPr>
        <b/>
        <sz val="8"/>
        <rFont val="Arial Cyr"/>
        <family val="0"/>
      </rPr>
      <t xml:space="preserve">Главный бухгалтер ________________       </t>
    </r>
    <r>
      <rPr>
        <b/>
        <u val="single"/>
        <sz val="8"/>
        <rFont val="Arial Cyr"/>
        <family val="0"/>
      </rPr>
      <t xml:space="preserve"> </t>
    </r>
  </si>
  <si>
    <t xml:space="preserve">                                       (подпись)      </t>
  </si>
  <si>
    <t>+7-917-832-66-30</t>
  </si>
  <si>
    <t>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</si>
</sst>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8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u val="single"/>
      <sz val="8"/>
      <name val="Arial Cyr"/>
      <family val="0"/>
    </font>
    <font>
      <i/>
      <u val="single"/>
      <sz val="8"/>
      <name val="Arial Cyr"/>
      <family val="0"/>
    </font>
    <font>
      <b/>
      <i/>
      <u val="single"/>
      <sz val="8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b/>
      <sz val="8"/>
      <color indexed="8"/>
      <name val="Arial Cyr"/>
      <family val="0"/>
    </font>
    <font>
      <sz val="8"/>
      <name val="Arial"/>
      <family val="2"/>
    </font>
    <font>
      <b/>
      <sz val="8"/>
      <color indexed="53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415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3" fillId="0" borderId="6" xfId="0" applyFont="1" applyBorder="1" applyAlignment="1">
      <alignment horizontal="left"/>
    </xf>
    <xf numFmtId="164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12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4" fontId="7" fillId="2" borderId="17" xfId="0" applyFont="1" applyFill="1" applyBorder="1" applyAlignment="1">
      <alignment vertical="top" wrapText="1"/>
    </xf>
    <xf numFmtId="166" fontId="7" fillId="2" borderId="18" xfId="0" applyNumberFormat="1" applyFont="1" applyFill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2" borderId="19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4" fontId="3" fillId="3" borderId="17" xfId="0" applyFont="1" applyFill="1" applyBorder="1" applyAlignment="1">
      <alignment vertical="top" wrapText="1"/>
    </xf>
    <xf numFmtId="166" fontId="3" fillId="3" borderId="21" xfId="0" applyNumberFormat="1" applyFont="1" applyFill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4" fontId="3" fillId="4" borderId="17" xfId="0" applyFont="1" applyFill="1" applyBorder="1" applyAlignment="1">
      <alignment vertical="top" wrapText="1"/>
    </xf>
    <xf numFmtId="164" fontId="3" fillId="4" borderId="17" xfId="0" applyFont="1" applyFill="1" applyBorder="1" applyAlignment="1">
      <alignment wrapText="1"/>
    </xf>
    <xf numFmtId="166" fontId="3" fillId="4" borderId="21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7" fillId="4" borderId="19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164" fontId="3" fillId="0" borderId="17" xfId="0" applyFont="1" applyFill="1" applyBorder="1" applyAlignment="1">
      <alignment vertical="top" wrapText="1"/>
    </xf>
    <xf numFmtId="164" fontId="3" fillId="0" borderId="17" xfId="0" applyFont="1" applyFill="1" applyBorder="1" applyAlignment="1">
      <alignment wrapText="1"/>
    </xf>
    <xf numFmtId="166" fontId="3" fillId="0" borderId="21" xfId="0" applyNumberFormat="1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4" fontId="3" fillId="5" borderId="17" xfId="0" applyFont="1" applyFill="1" applyBorder="1" applyAlignment="1">
      <alignment vertical="top" wrapText="1"/>
    </xf>
    <xf numFmtId="164" fontId="3" fillId="5" borderId="17" xfId="0" applyFont="1" applyFill="1" applyBorder="1" applyAlignment="1">
      <alignment wrapText="1"/>
    </xf>
    <xf numFmtId="166" fontId="3" fillId="0" borderId="21" xfId="0" applyNumberFormat="1" applyFont="1" applyBorder="1" applyAlignment="1">
      <alignment horizontal="center"/>
    </xf>
    <xf numFmtId="166" fontId="3" fillId="4" borderId="17" xfId="0" applyNumberFormat="1" applyFont="1" applyFill="1" applyBorder="1" applyAlignment="1">
      <alignment horizontal="center" wrapText="1"/>
    </xf>
    <xf numFmtId="166" fontId="7" fillId="4" borderId="17" xfId="0" applyNumberFormat="1" applyFont="1" applyFill="1" applyBorder="1" applyAlignment="1">
      <alignment horizontal="center" wrapText="1"/>
    </xf>
    <xf numFmtId="166" fontId="3" fillId="2" borderId="21" xfId="0" applyNumberFormat="1" applyFont="1" applyFill="1" applyBorder="1" applyAlignment="1">
      <alignment horizontal="center"/>
    </xf>
    <xf numFmtId="164" fontId="7" fillId="2" borderId="17" xfId="0" applyFont="1" applyFill="1" applyBorder="1" applyAlignment="1">
      <alignment wrapText="1"/>
    </xf>
    <xf numFmtId="164" fontId="7" fillId="2" borderId="17" xfId="0" applyFont="1" applyFill="1" applyBorder="1" applyAlignment="1">
      <alignment horizontal="left" wrapText="1"/>
    </xf>
    <xf numFmtId="164" fontId="7" fillId="2" borderId="17" xfId="0" applyFont="1" applyFill="1" applyBorder="1" applyAlignment="1">
      <alignment horizontal="center" wrapText="1"/>
    </xf>
    <xf numFmtId="167" fontId="3" fillId="2" borderId="17" xfId="0" applyNumberFormat="1" applyFont="1" applyFill="1" applyBorder="1" applyAlignment="1">
      <alignment horizontal="center" wrapText="1"/>
    </xf>
    <xf numFmtId="167" fontId="3" fillId="0" borderId="17" xfId="0" applyNumberFormat="1" applyFont="1" applyFill="1" applyBorder="1" applyAlignment="1">
      <alignment horizontal="center" wrapText="1"/>
    </xf>
    <xf numFmtId="164" fontId="3" fillId="3" borderId="17" xfId="0" applyFont="1" applyFill="1" applyBorder="1" applyAlignment="1">
      <alignment wrapText="1"/>
    </xf>
    <xf numFmtId="167" fontId="7" fillId="2" borderId="17" xfId="0" applyNumberFormat="1" applyFont="1" applyFill="1" applyBorder="1" applyAlignment="1">
      <alignment horizontal="center" wrapText="1"/>
    </xf>
    <xf numFmtId="166" fontId="7" fillId="2" borderId="17" xfId="0" applyNumberFormat="1" applyFont="1" applyFill="1" applyBorder="1" applyAlignment="1">
      <alignment horizontal="center" wrapText="1"/>
    </xf>
    <xf numFmtId="166" fontId="3" fillId="3" borderId="4" xfId="0" applyNumberFormat="1" applyFont="1" applyFill="1" applyBorder="1" applyAlignment="1">
      <alignment horizontal="center"/>
    </xf>
    <xf numFmtId="166" fontId="3" fillId="3" borderId="22" xfId="0" applyNumberFormat="1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 wrapText="1"/>
    </xf>
    <xf numFmtId="167" fontId="3" fillId="3" borderId="17" xfId="0" applyNumberFormat="1" applyFont="1" applyFill="1" applyBorder="1" applyAlignment="1">
      <alignment horizontal="center" wrapText="1"/>
    </xf>
    <xf numFmtId="166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left" wrapText="1"/>
    </xf>
    <xf numFmtId="167" fontId="3" fillId="3" borderId="25" xfId="0" applyNumberFormat="1" applyFont="1" applyFill="1" applyBorder="1" applyAlignment="1">
      <alignment horizontal="center" wrapText="1"/>
    </xf>
    <xf numFmtId="167" fontId="3" fillId="3" borderId="26" xfId="0" applyNumberFormat="1" applyFont="1" applyFill="1" applyBorder="1" applyAlignment="1">
      <alignment horizontal="center" wrapText="1"/>
    </xf>
    <xf numFmtId="167" fontId="3" fillId="3" borderId="0" xfId="0" applyNumberFormat="1" applyFont="1" applyFill="1" applyBorder="1" applyAlignment="1">
      <alignment horizontal="center" wrapText="1"/>
    </xf>
    <xf numFmtId="166" fontId="7" fillId="0" borderId="6" xfId="0" applyNumberFormat="1" applyFont="1" applyBorder="1" applyAlignment="1">
      <alignment horizontal="center"/>
    </xf>
    <xf numFmtId="164" fontId="3" fillId="2" borderId="17" xfId="0" applyFont="1" applyFill="1" applyBorder="1" applyAlignment="1">
      <alignment vertical="top" wrapText="1"/>
    </xf>
    <xf numFmtId="167" fontId="3" fillId="2" borderId="17" xfId="0" applyNumberFormat="1" applyFont="1" applyFill="1" applyBorder="1" applyAlignment="1">
      <alignment horizontal="left" wrapText="1"/>
    </xf>
    <xf numFmtId="164" fontId="7" fillId="2" borderId="27" xfId="0" applyFont="1" applyFill="1" applyBorder="1" applyAlignment="1">
      <alignment vertical="top" wrapText="1"/>
    </xf>
    <xf numFmtId="166" fontId="7" fillId="2" borderId="28" xfId="0" applyNumberFormat="1" applyFont="1" applyFill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166" fontId="7" fillId="2" borderId="3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32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5" fontId="3" fillId="0" borderId="33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top"/>
    </xf>
    <xf numFmtId="165" fontId="3" fillId="0" borderId="34" xfId="0" applyNumberFormat="1" applyFont="1" applyBorder="1" applyAlignment="1">
      <alignment horizontal="left" vertical="center"/>
    </xf>
    <xf numFmtId="165" fontId="3" fillId="0" borderId="35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left" vertic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4" fontId="3" fillId="0" borderId="40" xfId="0" applyFont="1" applyBorder="1" applyAlignment="1">
      <alignment vertical="center" wrapText="1"/>
    </xf>
    <xf numFmtId="164" fontId="3" fillId="0" borderId="41" xfId="0" applyFont="1" applyFill="1" applyBorder="1" applyAlignment="1">
      <alignment horizontal="center"/>
    </xf>
    <xf numFmtId="165" fontId="3" fillId="0" borderId="41" xfId="0" applyNumberFormat="1" applyFont="1" applyBorder="1" applyAlignment="1">
      <alignment horizontal="center" vertical="center"/>
    </xf>
    <xf numFmtId="167" fontId="3" fillId="0" borderId="4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center" vertical="center"/>
    </xf>
    <xf numFmtId="164" fontId="9" fillId="0" borderId="44" xfId="0" applyFont="1" applyBorder="1" applyAlignment="1">
      <alignment horizontal="center" vertical="center"/>
    </xf>
    <xf numFmtId="164" fontId="9" fillId="0" borderId="40" xfId="0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 wrapText="1"/>
    </xf>
    <xf numFmtId="164" fontId="7" fillId="2" borderId="45" xfId="0" applyFont="1" applyFill="1" applyBorder="1" applyAlignment="1">
      <alignment horizontal="left" vertical="center" wrapText="1"/>
    </xf>
    <xf numFmtId="165" fontId="7" fillId="2" borderId="46" xfId="0" applyNumberFormat="1" applyFont="1" applyFill="1" applyBorder="1" applyAlignment="1">
      <alignment horizontal="center" vertical="center" wrapText="1"/>
    </xf>
    <xf numFmtId="165" fontId="3" fillId="2" borderId="46" xfId="0" applyNumberFormat="1" applyFont="1" applyFill="1" applyBorder="1" applyAlignment="1">
      <alignment horizontal="center" vertical="center" wrapText="1"/>
    </xf>
    <xf numFmtId="166" fontId="3" fillId="2" borderId="46" xfId="0" applyNumberFormat="1" applyFont="1" applyFill="1" applyBorder="1" applyAlignment="1">
      <alignment horizontal="center" vertical="center" wrapText="1"/>
    </xf>
    <xf numFmtId="166" fontId="10" fillId="2" borderId="46" xfId="0" applyNumberFormat="1" applyFont="1" applyFill="1" applyBorder="1" applyAlignment="1">
      <alignment horizontal="center" vertical="center" wrapText="1"/>
    </xf>
    <xf numFmtId="166" fontId="10" fillId="2" borderId="47" xfId="0" applyNumberFormat="1" applyFont="1" applyFill="1" applyBorder="1" applyAlignment="1">
      <alignment horizontal="center" vertical="center" wrapText="1"/>
    </xf>
    <xf numFmtId="164" fontId="3" fillId="0" borderId="45" xfId="0" applyFont="1" applyBorder="1" applyAlignment="1">
      <alignment horizontal="left" vertical="center" wrapText="1"/>
    </xf>
    <xf numFmtId="165" fontId="3" fillId="0" borderId="46" xfId="0" applyNumberFormat="1" applyFont="1" applyBorder="1" applyAlignment="1">
      <alignment horizontal="center" wrapText="1"/>
    </xf>
    <xf numFmtId="165" fontId="3" fillId="0" borderId="46" xfId="0" applyNumberFormat="1" applyFont="1" applyBorder="1" applyAlignment="1">
      <alignment horizontal="center" vertical="center" wrapText="1"/>
    </xf>
    <xf numFmtId="166" fontId="3" fillId="0" borderId="46" xfId="0" applyNumberFormat="1" applyFont="1" applyBorder="1" applyAlignment="1">
      <alignment horizontal="center" vertical="center" wrapText="1"/>
    </xf>
    <xf numFmtId="166" fontId="3" fillId="0" borderId="46" xfId="0" applyNumberFormat="1" applyFont="1" applyBorder="1" applyAlignment="1">
      <alignment horizontal="center" vertical="center"/>
    </xf>
    <xf numFmtId="166" fontId="11" fillId="0" borderId="46" xfId="0" applyNumberFormat="1" applyFont="1" applyBorder="1" applyAlignment="1">
      <alignment horizontal="center" vertical="center"/>
    </xf>
    <xf numFmtId="166" fontId="12" fillId="0" borderId="47" xfId="0" applyNumberFormat="1" applyFont="1" applyBorder="1" applyAlignment="1">
      <alignment horizontal="center" vertical="center"/>
    </xf>
    <xf numFmtId="164" fontId="7" fillId="6" borderId="44" xfId="0" applyFont="1" applyFill="1" applyBorder="1" applyAlignment="1">
      <alignment horizontal="left" vertical="center" wrapText="1"/>
    </xf>
    <xf numFmtId="165" fontId="3" fillId="6" borderId="40" xfId="0" applyNumberFormat="1" applyFont="1" applyFill="1" applyBorder="1" applyAlignment="1">
      <alignment horizontal="center" wrapText="1"/>
    </xf>
    <xf numFmtId="165" fontId="7" fillId="6" borderId="40" xfId="0" applyNumberFormat="1" applyFont="1" applyFill="1" applyBorder="1" applyAlignment="1">
      <alignment horizontal="center" vertical="center" wrapText="1"/>
    </xf>
    <xf numFmtId="166" fontId="7" fillId="6" borderId="40" xfId="0" applyNumberFormat="1" applyFont="1" applyFill="1" applyBorder="1" applyAlignment="1">
      <alignment horizontal="center" vertical="center"/>
    </xf>
    <xf numFmtId="166" fontId="10" fillId="6" borderId="40" xfId="0" applyNumberFormat="1" applyFont="1" applyFill="1" applyBorder="1" applyAlignment="1">
      <alignment horizontal="center" vertical="center"/>
    </xf>
    <xf numFmtId="166" fontId="3" fillId="6" borderId="40" xfId="0" applyNumberFormat="1" applyFont="1" applyFill="1" applyBorder="1" applyAlignment="1">
      <alignment horizontal="center" vertical="center"/>
    </xf>
    <xf numFmtId="166" fontId="10" fillId="6" borderId="43" xfId="0" applyNumberFormat="1" applyFont="1" applyFill="1" applyBorder="1" applyAlignment="1">
      <alignment horizontal="center" vertical="center"/>
    </xf>
    <xf numFmtId="164" fontId="3" fillId="3" borderId="48" xfId="0" applyFont="1" applyFill="1" applyBorder="1" applyAlignment="1">
      <alignment horizontal="left" vertical="center" wrapText="1"/>
    </xf>
    <xf numFmtId="165" fontId="3" fillId="3" borderId="49" xfId="0" applyNumberFormat="1" applyFont="1" applyFill="1" applyBorder="1" applyAlignment="1">
      <alignment horizontal="center"/>
    </xf>
    <xf numFmtId="165" fontId="3" fillId="3" borderId="49" xfId="0" applyNumberFormat="1" applyFont="1" applyFill="1" applyBorder="1" applyAlignment="1">
      <alignment horizontal="center" vertical="center" wrapText="1"/>
    </xf>
    <xf numFmtId="166" fontId="3" fillId="3" borderId="49" xfId="0" applyNumberFormat="1" applyFont="1" applyFill="1" applyBorder="1" applyAlignment="1">
      <alignment horizontal="center" vertical="center"/>
    </xf>
    <xf numFmtId="166" fontId="12" fillId="3" borderId="50" xfId="0" applyNumberFormat="1" applyFont="1" applyFill="1" applyBorder="1" applyAlignment="1">
      <alignment horizontal="center" vertical="center"/>
    </xf>
    <xf numFmtId="164" fontId="3" fillId="3" borderId="51" xfId="0" applyFont="1" applyFill="1" applyBorder="1" applyAlignment="1">
      <alignment horizontal="left" vertical="center" wrapText="1"/>
    </xf>
    <xf numFmtId="165" fontId="3" fillId="3" borderId="17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 vertical="center" wrapText="1"/>
    </xf>
    <xf numFmtId="166" fontId="3" fillId="3" borderId="17" xfId="0" applyNumberFormat="1" applyFont="1" applyFill="1" applyBorder="1" applyAlignment="1">
      <alignment horizontal="center" vertical="center"/>
    </xf>
    <xf numFmtId="166" fontId="12" fillId="3" borderId="26" xfId="0" applyNumberFormat="1" applyFont="1" applyFill="1" applyBorder="1" applyAlignment="1">
      <alignment horizontal="center" vertical="center"/>
    </xf>
    <xf numFmtId="164" fontId="7" fillId="7" borderId="52" xfId="0" applyFont="1" applyFill="1" applyBorder="1" applyAlignment="1">
      <alignment horizontal="left" vertical="center" wrapText="1"/>
    </xf>
    <xf numFmtId="165" fontId="7" fillId="7" borderId="32" xfId="0" applyNumberFormat="1" applyFont="1" applyFill="1" applyBorder="1" applyAlignment="1">
      <alignment horizontal="center" wrapText="1"/>
    </xf>
    <xf numFmtId="165" fontId="7" fillId="7" borderId="53" xfId="0" applyNumberFormat="1" applyFont="1" applyFill="1" applyBorder="1" applyAlignment="1">
      <alignment horizontal="center" vertical="center" wrapText="1"/>
    </xf>
    <xf numFmtId="166" fontId="7" fillId="7" borderId="32" xfId="0" applyNumberFormat="1" applyFont="1" applyFill="1" applyBorder="1" applyAlignment="1">
      <alignment horizontal="center" vertical="center" wrapText="1"/>
    </xf>
    <xf numFmtId="166" fontId="12" fillId="7" borderId="32" xfId="0" applyNumberFormat="1" applyFont="1" applyFill="1" applyBorder="1" applyAlignment="1">
      <alignment horizontal="center" vertical="center"/>
    </xf>
    <xf numFmtId="166" fontId="7" fillId="7" borderId="32" xfId="0" applyNumberFormat="1" applyFont="1" applyFill="1" applyBorder="1" applyAlignment="1">
      <alignment horizontal="center" vertical="center"/>
    </xf>
    <xf numFmtId="166" fontId="12" fillId="7" borderId="54" xfId="0" applyNumberFormat="1" applyFont="1" applyFill="1" applyBorder="1" applyAlignment="1">
      <alignment horizontal="center" vertical="center"/>
    </xf>
    <xf numFmtId="164" fontId="3" fillId="0" borderId="51" xfId="0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center"/>
    </xf>
    <xf numFmtId="165" fontId="3" fillId="8" borderId="17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/>
    </xf>
    <xf numFmtId="166" fontId="3" fillId="8" borderId="17" xfId="0" applyNumberFormat="1" applyFont="1" applyFill="1" applyBorder="1" applyAlignment="1">
      <alignment horizontal="center" vertical="center"/>
    </xf>
    <xf numFmtId="166" fontId="12" fillId="0" borderId="26" xfId="0" applyNumberFormat="1" applyFont="1" applyFill="1" applyBorder="1" applyAlignment="1">
      <alignment horizontal="center" vertical="center"/>
    </xf>
    <xf numFmtId="164" fontId="3" fillId="0" borderId="55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/>
    </xf>
    <xf numFmtId="164" fontId="7" fillId="7" borderId="57" xfId="0" applyFont="1" applyFill="1" applyBorder="1" applyAlignment="1">
      <alignment horizontal="left" vertical="center" wrapText="1"/>
    </xf>
    <xf numFmtId="165" fontId="7" fillId="7" borderId="53" xfId="0" applyNumberFormat="1" applyFont="1" applyFill="1" applyBorder="1" applyAlignment="1">
      <alignment horizontal="center" wrapText="1"/>
    </xf>
    <xf numFmtId="166" fontId="7" fillId="7" borderId="53" xfId="0" applyNumberFormat="1" applyFont="1" applyFill="1" applyBorder="1" applyAlignment="1">
      <alignment horizontal="center" vertical="center" wrapText="1"/>
    </xf>
    <xf numFmtId="166" fontId="12" fillId="7" borderId="53" xfId="0" applyNumberFormat="1" applyFont="1" applyFill="1" applyBorder="1" applyAlignment="1">
      <alignment horizontal="center" vertical="center"/>
    </xf>
    <xf numFmtId="166" fontId="7" fillId="7" borderId="53" xfId="0" applyNumberFormat="1" applyFont="1" applyFill="1" applyBorder="1" applyAlignment="1">
      <alignment horizontal="center" vertical="center"/>
    </xf>
    <xf numFmtId="166" fontId="12" fillId="7" borderId="58" xfId="0" applyNumberFormat="1" applyFont="1" applyFill="1" applyBorder="1" applyAlignment="1">
      <alignment horizontal="center" vertical="center"/>
    </xf>
    <xf numFmtId="164" fontId="3" fillId="0" borderId="51" xfId="0" applyFont="1" applyBorder="1" applyAlignment="1">
      <alignment horizontal="left" vertical="center" wrapText="1"/>
    </xf>
    <xf numFmtId="165" fontId="3" fillId="0" borderId="1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4" fontId="7" fillId="3" borderId="51" xfId="0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horizontal="center" vertical="center"/>
    </xf>
    <xf numFmtId="166" fontId="3" fillId="0" borderId="59" xfId="0" applyNumberFormat="1" applyFont="1" applyBorder="1" applyAlignment="1">
      <alignment horizontal="center" vertical="center"/>
    </xf>
    <xf numFmtId="166" fontId="13" fillId="8" borderId="60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vertical="center" wrapText="1"/>
    </xf>
    <xf numFmtId="166" fontId="14" fillId="8" borderId="17" xfId="0" applyNumberFormat="1" applyFont="1" applyFill="1" applyBorder="1" applyAlignment="1">
      <alignment horizontal="center" vertical="center"/>
    </xf>
    <xf numFmtId="166" fontId="13" fillId="8" borderId="17" xfId="0" applyNumberFormat="1" applyFont="1" applyFill="1" applyBorder="1" applyAlignment="1">
      <alignment horizontal="center" vertical="center"/>
    </xf>
    <xf numFmtId="165" fontId="7" fillId="3" borderId="17" xfId="0" applyNumberFormat="1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/>
    </xf>
    <xf numFmtId="164" fontId="3" fillId="0" borderId="48" xfId="0" applyFont="1" applyBorder="1" applyAlignment="1">
      <alignment horizontal="left" vertical="center" wrapText="1"/>
    </xf>
    <xf numFmtId="165" fontId="3" fillId="0" borderId="49" xfId="0" applyNumberFormat="1" applyFont="1" applyBorder="1" applyAlignment="1">
      <alignment horizontal="center" wrapText="1"/>
    </xf>
    <xf numFmtId="165" fontId="3" fillId="0" borderId="49" xfId="0" applyNumberFormat="1" applyFont="1" applyBorder="1" applyAlignment="1">
      <alignment horizontal="center" vertical="center" wrapText="1"/>
    </xf>
    <xf numFmtId="166" fontId="3" fillId="0" borderId="49" xfId="0" applyNumberFormat="1" applyFont="1" applyBorder="1" applyAlignment="1">
      <alignment horizontal="center" vertical="center" wrapText="1"/>
    </xf>
    <xf numFmtId="166" fontId="3" fillId="0" borderId="49" xfId="0" applyNumberFormat="1" applyFont="1" applyBorder="1" applyAlignment="1">
      <alignment horizontal="center" vertical="center"/>
    </xf>
    <xf numFmtId="166" fontId="11" fillId="0" borderId="49" xfId="0" applyNumberFormat="1" applyFont="1" applyBorder="1" applyAlignment="1">
      <alignment horizontal="center" vertical="center"/>
    </xf>
    <xf numFmtId="166" fontId="12" fillId="0" borderId="50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4" fontId="3" fillId="0" borderId="61" xfId="0" applyFont="1" applyBorder="1" applyAlignment="1">
      <alignment horizontal="left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5" fontId="3" fillId="8" borderId="49" xfId="0" applyNumberFormat="1" applyFont="1" applyFill="1" applyBorder="1" applyAlignment="1">
      <alignment horizontal="center" vertical="center" wrapText="1"/>
    </xf>
    <xf numFmtId="166" fontId="3" fillId="8" borderId="49" xfId="0" applyNumberFormat="1" applyFont="1" applyFill="1" applyBorder="1" applyAlignment="1">
      <alignment horizontal="center" vertical="center"/>
    </xf>
    <xf numFmtId="165" fontId="3" fillId="0" borderId="51" xfId="0" applyNumberFormat="1" applyFont="1" applyBorder="1" applyAlignment="1">
      <alignment horizontal="left" vertical="center" wrapText="1"/>
    </xf>
    <xf numFmtId="164" fontId="7" fillId="6" borderId="57" xfId="0" applyFont="1" applyFill="1" applyBorder="1" applyAlignment="1">
      <alignment horizontal="left" vertical="center" wrapText="1"/>
    </xf>
    <xf numFmtId="165" fontId="7" fillId="6" borderId="53" xfId="0" applyNumberFormat="1" applyFont="1" applyFill="1" applyBorder="1" applyAlignment="1">
      <alignment horizontal="center"/>
    </xf>
    <xf numFmtId="165" fontId="7" fillId="6" borderId="53" xfId="0" applyNumberFormat="1" applyFont="1" applyFill="1" applyBorder="1" applyAlignment="1">
      <alignment horizontal="center" vertical="center" wrapText="1"/>
    </xf>
    <xf numFmtId="166" fontId="7" fillId="6" borderId="53" xfId="0" applyNumberFormat="1" applyFont="1" applyFill="1" applyBorder="1" applyAlignment="1">
      <alignment horizontal="center" vertical="center"/>
    </xf>
    <xf numFmtId="166" fontId="12" fillId="6" borderId="58" xfId="0" applyNumberFormat="1" applyFont="1" applyFill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/>
    </xf>
    <xf numFmtId="166" fontId="3" fillId="0" borderId="49" xfId="0" applyNumberFormat="1" applyFont="1" applyFill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/>
    </xf>
    <xf numFmtId="165" fontId="3" fillId="8" borderId="62" xfId="0" applyNumberFormat="1" applyFont="1" applyFill="1" applyBorder="1" applyAlignment="1">
      <alignment horizontal="center" vertical="center"/>
    </xf>
    <xf numFmtId="166" fontId="3" fillId="0" borderId="62" xfId="0" applyNumberFormat="1" applyFont="1" applyFill="1" applyBorder="1" applyAlignment="1">
      <alignment horizontal="center" vertical="center"/>
    </xf>
    <xf numFmtId="166" fontId="3" fillId="0" borderId="62" xfId="0" applyNumberFormat="1" applyFont="1" applyBorder="1" applyAlignment="1">
      <alignment horizontal="center" vertical="center"/>
    </xf>
    <xf numFmtId="166" fontId="12" fillId="0" borderId="38" xfId="0" applyNumberFormat="1" applyFont="1" applyBorder="1" applyAlignment="1">
      <alignment horizontal="center" vertical="center"/>
    </xf>
    <xf numFmtId="165" fontId="3" fillId="6" borderId="53" xfId="0" applyNumberFormat="1" applyFont="1" applyFill="1" applyBorder="1" applyAlignment="1">
      <alignment horizontal="center"/>
    </xf>
    <xf numFmtId="165" fontId="7" fillId="6" borderId="53" xfId="0" applyNumberFormat="1" applyFont="1" applyFill="1" applyBorder="1" applyAlignment="1">
      <alignment horizontal="center" vertical="center"/>
    </xf>
    <xf numFmtId="166" fontId="10" fillId="6" borderId="53" xfId="0" applyNumberFormat="1" applyFont="1" applyFill="1" applyBorder="1" applyAlignment="1">
      <alignment horizontal="center" vertical="center"/>
    </xf>
    <xf numFmtId="165" fontId="3" fillId="3" borderId="49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165" fontId="3" fillId="7" borderId="53" xfId="0" applyNumberFormat="1" applyFont="1" applyFill="1" applyBorder="1" applyAlignment="1">
      <alignment horizontal="center"/>
    </xf>
    <xf numFmtId="165" fontId="7" fillId="7" borderId="53" xfId="0" applyNumberFormat="1" applyFont="1" applyFill="1" applyBorder="1" applyAlignment="1">
      <alignment horizontal="center" vertical="center"/>
    </xf>
    <xf numFmtId="166" fontId="10" fillId="7" borderId="53" xfId="0" applyNumberFormat="1" applyFont="1" applyFill="1" applyBorder="1" applyAlignment="1">
      <alignment horizontal="center" vertical="center"/>
    </xf>
    <xf numFmtId="165" fontId="3" fillId="8" borderId="17" xfId="0" applyNumberFormat="1" applyFont="1" applyFill="1" applyBorder="1" applyAlignment="1">
      <alignment horizontal="center" vertical="center"/>
    </xf>
    <xf numFmtId="165" fontId="3" fillId="8" borderId="62" xfId="0" applyNumberFormat="1" applyFont="1" applyFill="1" applyBorder="1" applyAlignment="1">
      <alignment horizontal="center" vertical="center" wrapText="1"/>
    </xf>
    <xf numFmtId="166" fontId="3" fillId="8" borderId="62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165" fontId="3" fillId="3" borderId="62" xfId="0" applyNumberFormat="1" applyFont="1" applyFill="1" applyBorder="1" applyAlignment="1">
      <alignment horizontal="center"/>
    </xf>
    <xf numFmtId="165" fontId="3" fillId="3" borderId="62" xfId="0" applyNumberFormat="1" applyFont="1" applyFill="1" applyBorder="1" applyAlignment="1">
      <alignment horizontal="center" vertical="center"/>
    </xf>
    <xf numFmtId="166" fontId="3" fillId="3" borderId="62" xfId="0" applyNumberFormat="1" applyFont="1" applyFill="1" applyBorder="1" applyAlignment="1">
      <alignment horizontal="center" vertical="center"/>
    </xf>
    <xf numFmtId="166" fontId="12" fillId="3" borderId="38" xfId="0" applyNumberFormat="1" applyFont="1" applyFill="1" applyBorder="1" applyAlignment="1">
      <alignment horizontal="center" vertical="center"/>
    </xf>
    <xf numFmtId="165" fontId="3" fillId="6" borderId="40" xfId="0" applyNumberFormat="1" applyFont="1" applyFill="1" applyBorder="1" applyAlignment="1">
      <alignment horizontal="center"/>
    </xf>
    <xf numFmtId="165" fontId="7" fillId="6" borderId="40" xfId="0" applyNumberFormat="1" applyFont="1" applyFill="1" applyBorder="1" applyAlignment="1">
      <alignment horizontal="center" vertical="center"/>
    </xf>
    <xf numFmtId="166" fontId="12" fillId="6" borderId="43" xfId="0" applyNumberFormat="1" applyFont="1" applyFill="1" applyBorder="1" applyAlignment="1">
      <alignment horizontal="center" vertical="center"/>
    </xf>
    <xf numFmtId="164" fontId="3" fillId="0" borderId="64" xfId="0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12" fillId="0" borderId="39" xfId="0" applyNumberFormat="1" applyFont="1" applyBorder="1" applyAlignment="1">
      <alignment horizontal="center" vertical="center"/>
    </xf>
    <xf numFmtId="166" fontId="3" fillId="7" borderId="53" xfId="0" applyNumberFormat="1" applyFont="1" applyFill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 vertical="center"/>
    </xf>
    <xf numFmtId="166" fontId="13" fillId="8" borderId="49" xfId="0" applyNumberFormat="1" applyFont="1" applyFill="1" applyBorder="1" applyAlignment="1">
      <alignment horizontal="center" vertical="center"/>
    </xf>
    <xf numFmtId="166" fontId="3" fillId="5" borderId="62" xfId="0" applyNumberFormat="1" applyFont="1" applyFill="1" applyBorder="1" applyAlignment="1">
      <alignment horizontal="center" vertical="center"/>
    </xf>
    <xf numFmtId="166" fontId="11" fillId="5" borderId="38" xfId="0" applyNumberFormat="1" applyFont="1" applyFill="1" applyBorder="1" applyAlignment="1">
      <alignment horizontal="center" vertical="center"/>
    </xf>
    <xf numFmtId="165" fontId="3" fillId="5" borderId="62" xfId="0" applyNumberFormat="1" applyFont="1" applyFill="1" applyBorder="1" applyAlignment="1">
      <alignment horizontal="center"/>
    </xf>
    <xf numFmtId="166" fontId="13" fillId="8" borderId="62" xfId="0" applyNumberFormat="1" applyFont="1" applyFill="1" applyBorder="1" applyAlignment="1">
      <alignment horizontal="center" vertical="center"/>
    </xf>
    <xf numFmtId="164" fontId="3" fillId="5" borderId="51" xfId="0" applyFont="1" applyFill="1" applyBorder="1" applyAlignment="1">
      <alignment horizontal="left" vertical="center" wrapText="1"/>
    </xf>
    <xf numFmtId="166" fontId="10" fillId="6" borderId="58" xfId="0" applyNumberFormat="1" applyFont="1" applyFill="1" applyBorder="1" applyAlignment="1">
      <alignment horizontal="center" vertical="center"/>
    </xf>
    <xf numFmtId="166" fontId="3" fillId="7" borderId="40" xfId="0" applyNumberFormat="1" applyFont="1" applyFill="1" applyBorder="1" applyAlignment="1">
      <alignment horizontal="center" vertical="center"/>
    </xf>
    <xf numFmtId="165" fontId="7" fillId="3" borderId="17" xfId="0" applyNumberFormat="1" applyFont="1" applyFill="1" applyBorder="1" applyAlignment="1">
      <alignment horizontal="left" vertical="center"/>
    </xf>
    <xf numFmtId="166" fontId="12" fillId="3" borderId="17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8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2" fillId="0" borderId="56" xfId="0" applyNumberFormat="1" applyFont="1" applyBorder="1" applyAlignment="1">
      <alignment horizontal="center" vertical="center"/>
    </xf>
    <xf numFmtId="166" fontId="7" fillId="3" borderId="62" xfId="0" applyNumberFormat="1" applyFont="1" applyFill="1" applyBorder="1" applyAlignment="1">
      <alignment horizontal="center" vertical="center"/>
    </xf>
    <xf numFmtId="166" fontId="15" fillId="3" borderId="62" xfId="0" applyNumberFormat="1" applyFont="1" applyFill="1" applyBorder="1" applyAlignment="1">
      <alignment horizontal="center" vertical="center"/>
    </xf>
    <xf numFmtId="166" fontId="7" fillId="3" borderId="17" xfId="0" applyNumberFormat="1" applyFont="1" applyFill="1" applyBorder="1" applyAlignment="1">
      <alignment vertical="center" wrapText="1"/>
    </xf>
    <xf numFmtId="164" fontId="3" fillId="9" borderId="48" xfId="0" applyFont="1" applyFill="1" applyBorder="1" applyAlignment="1">
      <alignment horizontal="left" vertical="center" wrapText="1"/>
    </xf>
    <xf numFmtId="165" fontId="3" fillId="9" borderId="49" xfId="0" applyNumberFormat="1" applyFont="1" applyFill="1" applyBorder="1" applyAlignment="1">
      <alignment horizontal="center"/>
    </xf>
    <xf numFmtId="165" fontId="3" fillId="9" borderId="49" xfId="0" applyNumberFormat="1" applyFont="1" applyFill="1" applyBorder="1" applyAlignment="1">
      <alignment horizontal="center" vertical="center" wrapText="1"/>
    </xf>
    <xf numFmtId="166" fontId="3" fillId="9" borderId="49" xfId="0" applyNumberFormat="1" applyFont="1" applyFill="1" applyBorder="1" applyAlignment="1">
      <alignment horizontal="center" vertical="center"/>
    </xf>
    <xf numFmtId="166" fontId="12" fillId="9" borderId="50" xfId="0" applyNumberFormat="1" applyFont="1" applyFill="1" applyBorder="1" applyAlignment="1">
      <alignment horizontal="center" vertical="center"/>
    </xf>
    <xf numFmtId="164" fontId="3" fillId="9" borderId="51" xfId="0" applyFont="1" applyFill="1" applyBorder="1" applyAlignment="1">
      <alignment horizontal="left" vertical="center" wrapText="1"/>
    </xf>
    <xf numFmtId="165" fontId="3" fillId="9" borderId="17" xfId="0" applyNumberFormat="1" applyFont="1" applyFill="1" applyBorder="1" applyAlignment="1">
      <alignment horizontal="center"/>
    </xf>
    <xf numFmtId="165" fontId="3" fillId="9" borderId="17" xfId="0" applyNumberFormat="1" applyFont="1" applyFill="1" applyBorder="1" applyAlignment="1">
      <alignment horizontal="center" vertical="center" wrapText="1"/>
    </xf>
    <xf numFmtId="166" fontId="3" fillId="9" borderId="17" xfId="0" applyNumberFormat="1" applyFont="1" applyFill="1" applyBorder="1" applyAlignment="1">
      <alignment horizontal="center" vertical="center"/>
    </xf>
    <xf numFmtId="166" fontId="12" fillId="9" borderId="26" xfId="0" applyNumberFormat="1" applyFont="1" applyFill="1" applyBorder="1" applyAlignment="1">
      <alignment horizontal="center" vertical="center"/>
    </xf>
    <xf numFmtId="166" fontId="3" fillId="6" borderId="53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/>
    </xf>
    <xf numFmtId="166" fontId="3" fillId="8" borderId="60" xfId="0" applyNumberFormat="1" applyFont="1" applyFill="1" applyBorder="1" applyAlignment="1">
      <alignment horizontal="center" vertical="center"/>
    </xf>
    <xf numFmtId="166" fontId="3" fillId="8" borderId="25" xfId="0" applyNumberFormat="1" applyFont="1" applyFill="1" applyBorder="1" applyAlignment="1">
      <alignment horizontal="center" vertical="center"/>
    </xf>
    <xf numFmtId="166" fontId="3" fillId="0" borderId="59" xfId="0" applyNumberFormat="1" applyFont="1" applyFill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5" fontId="7" fillId="6" borderId="53" xfId="0" applyNumberFormat="1" applyFont="1" applyFill="1" applyBorder="1" applyAlignment="1">
      <alignment horizontal="left" vertical="center" wrapText="1"/>
    </xf>
    <xf numFmtId="164" fontId="7" fillId="0" borderId="48" xfId="0" applyFont="1" applyBorder="1" applyAlignment="1">
      <alignment horizontal="left" vertical="center" wrapText="1"/>
    </xf>
    <xf numFmtId="165" fontId="7" fillId="0" borderId="49" xfId="0" applyNumberFormat="1" applyFont="1" applyBorder="1" applyAlignment="1">
      <alignment horizontal="center"/>
    </xf>
    <xf numFmtId="166" fontId="7" fillId="0" borderId="49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/>
    </xf>
    <xf numFmtId="165" fontId="3" fillId="8" borderId="15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166" fontId="3" fillId="8" borderId="15" xfId="0" applyNumberFormat="1" applyFont="1" applyFill="1" applyBorder="1" applyAlignment="1">
      <alignment horizontal="center" vertical="center"/>
    </xf>
    <xf numFmtId="165" fontId="3" fillId="0" borderId="65" xfId="0" applyNumberFormat="1" applyFont="1" applyBorder="1" applyAlignment="1">
      <alignment horizontal="center"/>
    </xf>
    <xf numFmtId="165" fontId="3" fillId="8" borderId="65" xfId="0" applyNumberFormat="1" applyFont="1" applyFill="1" applyBorder="1" applyAlignment="1">
      <alignment horizontal="center" vertical="center" wrapText="1"/>
    </xf>
    <xf numFmtId="166" fontId="3" fillId="0" borderId="65" xfId="0" applyNumberFormat="1" applyFont="1" applyFill="1" applyBorder="1" applyAlignment="1">
      <alignment horizontal="center" vertical="center"/>
    </xf>
    <xf numFmtId="166" fontId="3" fillId="8" borderId="65" xfId="0" applyNumberFormat="1" applyFont="1" applyFill="1" applyBorder="1" applyAlignment="1">
      <alignment horizontal="center" vertical="center"/>
    </xf>
    <xf numFmtId="166" fontId="3" fillId="0" borderId="65" xfId="0" applyNumberFormat="1" applyFont="1" applyBorder="1" applyAlignment="1">
      <alignment horizontal="center" vertical="center"/>
    </xf>
    <xf numFmtId="166" fontId="12" fillId="0" borderId="65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4" fontId="7" fillId="2" borderId="57" xfId="0" applyFont="1" applyFill="1" applyBorder="1" applyAlignment="1">
      <alignment horizontal="left" vertical="center" wrapText="1"/>
    </xf>
    <xf numFmtId="165" fontId="3" fillId="2" borderId="53" xfId="0" applyNumberFormat="1" applyFont="1" applyFill="1" applyBorder="1" applyAlignment="1">
      <alignment horizontal="center" vertical="center"/>
    </xf>
    <xf numFmtId="166" fontId="3" fillId="2" borderId="53" xfId="0" applyNumberFormat="1" applyFont="1" applyFill="1" applyBorder="1" applyAlignment="1">
      <alignment horizontal="center" vertical="center"/>
    </xf>
    <xf numFmtId="166" fontId="7" fillId="2" borderId="53" xfId="0" applyNumberFormat="1" applyFont="1" applyFill="1" applyBorder="1" applyAlignment="1">
      <alignment horizontal="center" vertical="center"/>
    </xf>
    <xf numFmtId="166" fontId="3" fillId="2" borderId="58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center"/>
    </xf>
    <xf numFmtId="164" fontId="16" fillId="0" borderId="0" xfId="0" applyFont="1" applyAlignment="1">
      <alignment horizontal="right"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64" fontId="3" fillId="0" borderId="66" xfId="0" applyFont="1" applyBorder="1" applyAlignment="1">
      <alignment horizontal="left"/>
    </xf>
    <xf numFmtId="164" fontId="3" fillId="0" borderId="34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top"/>
    </xf>
    <xf numFmtId="166" fontId="3" fillId="0" borderId="54" xfId="0" applyNumberFormat="1" applyFont="1" applyBorder="1" applyAlignment="1">
      <alignment horizontal="center" vertical="center"/>
    </xf>
    <xf numFmtId="164" fontId="0" fillId="0" borderId="67" xfId="0" applyBorder="1" applyAlignment="1">
      <alignment horizontal="left"/>
    </xf>
    <xf numFmtId="164" fontId="3" fillId="0" borderId="16" xfId="0" applyFont="1" applyBorder="1" applyAlignment="1">
      <alignment horizontal="center"/>
    </xf>
    <xf numFmtId="166" fontId="3" fillId="0" borderId="39" xfId="0" applyNumberFormat="1" applyFont="1" applyBorder="1" applyAlignment="1">
      <alignment horizontal="center" vertical="center"/>
    </xf>
    <xf numFmtId="164" fontId="3" fillId="0" borderId="67" xfId="0" applyFont="1" applyBorder="1" applyAlignment="1">
      <alignment horizontal="center"/>
    </xf>
    <xf numFmtId="164" fontId="3" fillId="0" borderId="68" xfId="0" applyFont="1" applyBorder="1" applyAlignment="1">
      <alignment horizontal="left"/>
    </xf>
    <xf numFmtId="164" fontId="3" fillId="0" borderId="42" xfId="0" applyFont="1" applyBorder="1" applyAlignment="1">
      <alignment horizontal="center"/>
    </xf>
    <xf numFmtId="166" fontId="3" fillId="0" borderId="40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6" fontId="9" fillId="0" borderId="43" xfId="0" applyNumberFormat="1" applyFont="1" applyBorder="1" applyAlignment="1">
      <alignment horizontal="center" vertical="center"/>
    </xf>
    <xf numFmtId="164" fontId="7" fillId="7" borderId="48" xfId="0" applyFont="1" applyFill="1" applyBorder="1" applyAlignment="1">
      <alignment horizontal="left" wrapText="1"/>
    </xf>
    <xf numFmtId="165" fontId="3" fillId="7" borderId="49" xfId="0" applyNumberFormat="1" applyFont="1" applyFill="1" applyBorder="1" applyAlignment="1">
      <alignment horizontal="center" wrapText="1"/>
    </xf>
    <xf numFmtId="166" fontId="7" fillId="7" borderId="49" xfId="0" applyNumberFormat="1" applyFont="1" applyFill="1" applyBorder="1" applyAlignment="1">
      <alignment horizontal="center"/>
    </xf>
    <xf numFmtId="166" fontId="7" fillId="7" borderId="50" xfId="0" applyNumberFormat="1" applyFont="1" applyFill="1" applyBorder="1" applyAlignment="1">
      <alignment horizontal="center"/>
    </xf>
    <xf numFmtId="164" fontId="3" fillId="0" borderId="51" xfId="0" applyFont="1" applyBorder="1" applyAlignment="1">
      <alignment horizontal="left" wrapText="1"/>
    </xf>
    <xf numFmtId="166" fontId="3" fillId="0" borderId="17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4" fontId="3" fillId="4" borderId="51" xfId="0" applyFont="1" applyFill="1" applyBorder="1" applyAlignment="1">
      <alignment horizontal="left" wrapText="1"/>
    </xf>
    <xf numFmtId="165" fontId="3" fillId="4" borderId="17" xfId="0" applyNumberFormat="1" applyFont="1" applyFill="1" applyBorder="1" applyAlignment="1">
      <alignment horizontal="center" wrapText="1"/>
    </xf>
    <xf numFmtId="165" fontId="3" fillId="4" borderId="17" xfId="0" applyNumberFormat="1" applyFont="1" applyFill="1" applyBorder="1" applyAlignment="1">
      <alignment horizontal="center"/>
    </xf>
    <xf numFmtId="166" fontId="7" fillId="4" borderId="17" xfId="0" applyNumberFormat="1" applyFont="1" applyFill="1" applyBorder="1" applyAlignment="1">
      <alignment horizontal="center"/>
    </xf>
    <xf numFmtId="166" fontId="7" fillId="4" borderId="26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164" fontId="7" fillId="0" borderId="51" xfId="0" applyFont="1" applyBorder="1" applyAlignment="1">
      <alignment horizontal="left" wrapText="1"/>
    </xf>
    <xf numFmtId="165" fontId="3" fillId="0" borderId="17" xfId="0" applyNumberFormat="1" applyFont="1" applyBorder="1" applyAlignment="1">
      <alignment horizontal="left" wrapText="1"/>
    </xf>
    <xf numFmtId="164" fontId="7" fillId="10" borderId="51" xfId="0" applyFont="1" applyFill="1" applyBorder="1" applyAlignment="1">
      <alignment horizontal="left" wrapText="1"/>
    </xf>
    <xf numFmtId="165" fontId="3" fillId="10" borderId="17" xfId="0" applyNumberFormat="1" applyFont="1" applyFill="1" applyBorder="1" applyAlignment="1">
      <alignment horizontal="center" wrapText="1"/>
    </xf>
    <xf numFmtId="165" fontId="3" fillId="10" borderId="17" xfId="0" applyNumberFormat="1" applyFont="1" applyFill="1" applyBorder="1" applyAlignment="1">
      <alignment horizontal="center"/>
    </xf>
    <xf numFmtId="166" fontId="7" fillId="10" borderId="17" xfId="0" applyNumberFormat="1" applyFont="1" applyFill="1" applyBorder="1" applyAlignment="1">
      <alignment horizontal="center"/>
    </xf>
    <xf numFmtId="166" fontId="1" fillId="10" borderId="17" xfId="0" applyNumberFormat="1" applyFont="1" applyFill="1" applyBorder="1" applyAlignment="1">
      <alignment horizontal="center"/>
    </xf>
    <xf numFmtId="166" fontId="3" fillId="10" borderId="17" xfId="0" applyNumberFormat="1" applyFont="1" applyFill="1" applyBorder="1" applyAlignment="1">
      <alignment horizontal="center"/>
    </xf>
    <xf numFmtId="166" fontId="7" fillId="10" borderId="26" xfId="0" applyNumberFormat="1" applyFont="1" applyFill="1" applyBorder="1" applyAlignment="1">
      <alignment horizontal="center"/>
    </xf>
    <xf numFmtId="164" fontId="3" fillId="3" borderId="51" xfId="0" applyFont="1" applyFill="1" applyBorder="1" applyAlignment="1">
      <alignment horizontal="left" wrapText="1"/>
    </xf>
    <xf numFmtId="165" fontId="3" fillId="3" borderId="17" xfId="0" applyNumberFormat="1" applyFont="1" applyFill="1" applyBorder="1" applyAlignment="1">
      <alignment horizontal="center" wrapText="1"/>
    </xf>
    <xf numFmtId="165" fontId="3" fillId="3" borderId="17" xfId="0" applyNumberFormat="1" applyFont="1" applyFill="1" applyBorder="1" applyAlignment="1">
      <alignment horizontal="center"/>
    </xf>
    <xf numFmtId="166" fontId="7" fillId="3" borderId="17" xfId="0" applyNumberFormat="1" applyFont="1" applyFill="1" applyBorder="1" applyAlignment="1">
      <alignment horizontal="center"/>
    </xf>
    <xf numFmtId="166" fontId="1" fillId="3" borderId="17" xfId="0" applyNumberFormat="1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/>
    </xf>
    <xf numFmtId="166" fontId="1" fillId="3" borderId="26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5" fontId="16" fillId="0" borderId="17" xfId="21" applyNumberFormat="1" applyFont="1" applyBorder="1" applyAlignment="1">
      <alignment horizontal="center"/>
      <protection/>
    </xf>
    <xf numFmtId="166" fontId="1" fillId="0" borderId="17" xfId="21" applyNumberFormat="1" applyFont="1" applyBorder="1" applyAlignment="1">
      <alignment horizontal="center"/>
      <protection/>
    </xf>
    <xf numFmtId="166" fontId="1" fillId="0" borderId="26" xfId="21" applyNumberFormat="1" applyFont="1" applyBorder="1" applyAlignment="1">
      <alignment horizontal="center"/>
      <protection/>
    </xf>
    <xf numFmtId="166" fontId="16" fillId="0" borderId="17" xfId="21" applyNumberFormat="1" applyFont="1" applyBorder="1" applyAlignment="1">
      <alignment horizontal="center"/>
      <protection/>
    </xf>
    <xf numFmtId="166" fontId="0" fillId="3" borderId="26" xfId="0" applyNumberFormat="1" applyFont="1" applyFill="1" applyBorder="1" applyAlignment="1">
      <alignment horizontal="center"/>
    </xf>
    <xf numFmtId="166" fontId="3" fillId="10" borderId="26" xfId="0" applyNumberFormat="1" applyFont="1" applyFill="1" applyBorder="1" applyAlignment="1">
      <alignment horizontal="center"/>
    </xf>
    <xf numFmtId="166" fontId="3" fillId="3" borderId="26" xfId="0" applyNumberFormat="1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166" fontId="17" fillId="0" borderId="17" xfId="0" applyNumberFormat="1" applyFont="1" applyFill="1" applyBorder="1" applyAlignment="1">
      <alignment horizontal="center"/>
    </xf>
    <xf numFmtId="166" fontId="17" fillId="0" borderId="17" xfId="0" applyNumberFormat="1" applyFont="1" applyBorder="1" applyAlignment="1">
      <alignment horizontal="center"/>
    </xf>
    <xf numFmtId="164" fontId="3" fillId="0" borderId="55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4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10" fillId="0" borderId="0" xfId="0" applyFont="1" applyBorder="1" applyAlignment="1">
      <alignment horizontal="left" indent="3"/>
    </xf>
    <xf numFmtId="164" fontId="5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5" fontId="10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  <cellStyle name="Обычный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zoomScale="83" zoomScaleNormal="83" workbookViewId="0" topLeftCell="A89">
      <selection activeCell="D106" sqref="D106"/>
    </sheetView>
  </sheetViews>
  <sheetFormatPr defaultColWidth="8.00390625" defaultRowHeight="12.75"/>
  <cols>
    <col min="1" max="1" width="36.00390625" style="1" customWidth="1"/>
    <col min="2" max="2" width="21.125" style="1" customWidth="1"/>
    <col min="3" max="3" width="20.75390625" style="1" customWidth="1"/>
    <col min="4" max="4" width="18.25390625" style="2" customWidth="1"/>
    <col min="5" max="5" width="14.125" style="2" customWidth="1"/>
    <col min="6" max="6" width="11.375" style="2" customWidth="1"/>
    <col min="7" max="7" width="13.875" style="2" customWidth="1"/>
    <col min="8" max="8" width="15.00390625" style="2" customWidth="1"/>
    <col min="9" max="9" width="14.125" style="0" customWidth="1"/>
    <col min="10" max="16384" width="9.00390625" style="0" customWidth="1"/>
  </cols>
  <sheetData>
    <row r="1" spans="1:9" ht="9.75" customHeight="1">
      <c r="A1" s="3"/>
      <c r="B1" s="3"/>
      <c r="C1" s="3"/>
      <c r="D1" s="3"/>
      <c r="E1" s="3"/>
      <c r="F1" s="3"/>
      <c r="G1" s="3"/>
      <c r="H1" s="3"/>
      <c r="I1" s="4"/>
    </row>
    <row r="2" spans="1:8" ht="16.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6.5" customHeight="1">
      <c r="A3" s="6" t="s">
        <v>1</v>
      </c>
      <c r="E3" s="7"/>
      <c r="F3" s="7"/>
      <c r="G3" s="7"/>
      <c r="H3" s="8" t="s">
        <v>2</v>
      </c>
    </row>
    <row r="4" spans="1:8" ht="13.5" customHeight="1">
      <c r="A4" s="9"/>
      <c r="B4" s="9"/>
      <c r="C4" s="9"/>
      <c r="D4" s="3"/>
      <c r="E4" s="3"/>
      <c r="F4" s="3"/>
      <c r="G4" s="10" t="s">
        <v>3</v>
      </c>
      <c r="H4" s="11" t="s">
        <v>4</v>
      </c>
    </row>
    <row r="5" spans="1:8" ht="13.5" customHeight="1">
      <c r="A5" s="12"/>
      <c r="B5" s="12"/>
      <c r="C5" s="12"/>
      <c r="D5" s="12"/>
      <c r="E5" s="12"/>
      <c r="F5" s="12"/>
      <c r="G5" s="9" t="s">
        <v>5</v>
      </c>
      <c r="H5" s="13" t="s">
        <v>6</v>
      </c>
    </row>
    <row r="6" spans="1:8" ht="13.5" customHeight="1">
      <c r="A6" s="9" t="s">
        <v>7</v>
      </c>
      <c r="B6" s="9"/>
      <c r="C6" s="9"/>
      <c r="D6" s="14" t="s">
        <v>8</v>
      </c>
      <c r="E6" s="10"/>
      <c r="F6" s="10"/>
      <c r="G6" s="9" t="s">
        <v>9</v>
      </c>
      <c r="H6" s="13" t="s">
        <v>10</v>
      </c>
    </row>
    <row r="7" spans="1:8" ht="13.5" customHeight="1">
      <c r="A7" s="9" t="s">
        <v>11</v>
      </c>
      <c r="B7" s="9"/>
      <c r="C7" s="9"/>
      <c r="D7" s="10"/>
      <c r="E7" s="10"/>
      <c r="F7" s="10"/>
      <c r="G7" s="9"/>
      <c r="H7" s="15" t="s">
        <v>12</v>
      </c>
    </row>
    <row r="8" spans="1:8" ht="13.5" customHeight="1">
      <c r="A8" s="9" t="s">
        <v>13</v>
      </c>
      <c r="B8" s="9"/>
      <c r="C8" s="9"/>
      <c r="D8" s="10"/>
      <c r="E8" s="10"/>
      <c r="F8" s="10"/>
      <c r="G8" s="9"/>
      <c r="H8" s="16"/>
    </row>
    <row r="9" spans="1:8" ht="13.5" customHeight="1">
      <c r="A9" s="9" t="s">
        <v>14</v>
      </c>
      <c r="B9" s="9"/>
      <c r="C9" s="9"/>
      <c r="D9" s="10"/>
      <c r="E9" s="10"/>
      <c r="F9" s="10"/>
      <c r="G9" s="9" t="s">
        <v>15</v>
      </c>
      <c r="H9" s="17" t="s">
        <v>16</v>
      </c>
    </row>
    <row r="10" spans="2:9" ht="20.25" customHeight="1">
      <c r="B10" s="18"/>
      <c r="C10" s="18" t="s">
        <v>17</v>
      </c>
      <c r="D10" s="10"/>
      <c r="E10" s="10"/>
      <c r="F10" s="10"/>
      <c r="G10" s="10"/>
      <c r="H10" s="10"/>
      <c r="I10" s="19"/>
    </row>
    <row r="11" spans="1:9" ht="7.5" customHeight="1">
      <c r="A11" s="20"/>
      <c r="B11" s="20"/>
      <c r="C11" s="21"/>
      <c r="D11" s="22"/>
      <c r="E11" s="22"/>
      <c r="F11" s="22"/>
      <c r="G11" s="22"/>
      <c r="H11" s="22"/>
      <c r="I11" s="23"/>
    </row>
    <row r="12" spans="1:8" ht="13.5" customHeight="1">
      <c r="A12" s="24"/>
      <c r="B12" s="25"/>
      <c r="C12" s="26" t="s">
        <v>18</v>
      </c>
      <c r="D12" s="27"/>
      <c r="E12" s="28" t="s">
        <v>19</v>
      </c>
      <c r="F12" s="29"/>
      <c r="G12" s="30"/>
      <c r="H12" s="31" t="s">
        <v>20</v>
      </c>
    </row>
    <row r="13" spans="1:8" ht="9.75" customHeight="1">
      <c r="A13" s="32" t="s">
        <v>21</v>
      </c>
      <c r="B13" s="32"/>
      <c r="C13" s="33" t="s">
        <v>22</v>
      </c>
      <c r="D13" s="31" t="s">
        <v>23</v>
      </c>
      <c r="E13" s="19" t="s">
        <v>24</v>
      </c>
      <c r="F13" s="31" t="s">
        <v>25</v>
      </c>
      <c r="G13" s="33"/>
      <c r="H13" s="34" t="s">
        <v>26</v>
      </c>
    </row>
    <row r="14" spans="1:8" ht="9.75" customHeight="1">
      <c r="A14" s="35"/>
      <c r="B14" s="32" t="s">
        <v>27</v>
      </c>
      <c r="C14" s="33" t="s">
        <v>28</v>
      </c>
      <c r="D14" s="34" t="s">
        <v>29</v>
      </c>
      <c r="E14" s="33" t="s">
        <v>30</v>
      </c>
      <c r="F14" s="34" t="s">
        <v>31</v>
      </c>
      <c r="G14" s="33" t="s">
        <v>32</v>
      </c>
      <c r="H14" s="34"/>
    </row>
    <row r="15" spans="1:8" ht="9.75" customHeight="1">
      <c r="A15" s="35"/>
      <c r="B15" s="32"/>
      <c r="C15" s="33" t="s">
        <v>33</v>
      </c>
      <c r="D15" s="34" t="s">
        <v>34</v>
      </c>
      <c r="E15" s="33" t="s">
        <v>35</v>
      </c>
      <c r="F15" s="34"/>
      <c r="G15" s="33"/>
      <c r="H15" s="34"/>
    </row>
    <row r="16" spans="1:8" ht="9.75" customHeight="1">
      <c r="A16" s="35"/>
      <c r="B16" s="32"/>
      <c r="C16" s="33" t="s">
        <v>36</v>
      </c>
      <c r="D16" s="34" t="s">
        <v>37</v>
      </c>
      <c r="E16" s="33"/>
      <c r="F16" s="34"/>
      <c r="G16" s="33"/>
      <c r="H16" s="34"/>
    </row>
    <row r="17" spans="1:8" ht="9.75" customHeight="1">
      <c r="A17" s="35"/>
      <c r="B17" s="32"/>
      <c r="C17" s="33"/>
      <c r="D17" s="34" t="s">
        <v>38</v>
      </c>
      <c r="E17" s="33"/>
      <c r="F17" s="34"/>
      <c r="G17" s="33"/>
      <c r="H17" s="34"/>
    </row>
    <row r="18" spans="1:8" ht="9.75" customHeight="1">
      <c r="A18" s="36"/>
      <c r="B18" s="37"/>
      <c r="C18" s="38"/>
      <c r="D18" s="39" t="s">
        <v>39</v>
      </c>
      <c r="E18" s="38"/>
      <c r="F18" s="39"/>
      <c r="G18" s="38"/>
      <c r="H18" s="39"/>
    </row>
    <row r="19" spans="1:8" ht="16.5" customHeight="1">
      <c r="A19" s="40">
        <v>1</v>
      </c>
      <c r="B19" s="41">
        <v>3</v>
      </c>
      <c r="C19" s="42" t="s">
        <v>40</v>
      </c>
      <c r="D19" s="42" t="s">
        <v>41</v>
      </c>
      <c r="E19" s="43" t="s">
        <v>42</v>
      </c>
      <c r="F19" s="43" t="s">
        <v>43</v>
      </c>
      <c r="G19" s="44" t="s">
        <v>44</v>
      </c>
      <c r="H19" s="39" t="s">
        <v>45</v>
      </c>
    </row>
    <row r="20" spans="1:8" ht="15.75" customHeight="1">
      <c r="A20" s="45" t="s">
        <v>46</v>
      </c>
      <c r="B20" s="45" t="s">
        <v>47</v>
      </c>
      <c r="C20" s="46">
        <f>C21+C48+C54+C81+C86+C101+C77+C98+C95+C112+C42+C109</f>
        <v>6830751</v>
      </c>
      <c r="D20" s="46">
        <f>D21+D54+D77+D81+D86+D48+D98+D95+D112+D101+D42+D109</f>
        <v>934026.8099999999</v>
      </c>
      <c r="E20" s="47"/>
      <c r="F20" s="48"/>
      <c r="G20" s="49">
        <f aca="true" t="shared" si="0" ref="G20:G37">D20</f>
        <v>934026.8099999999</v>
      </c>
      <c r="H20" s="50">
        <f aca="true" t="shared" si="1" ref="H20:H30">C20-G20</f>
        <v>5896724.19</v>
      </c>
    </row>
    <row r="21" spans="1:8" ht="15.75" customHeight="1">
      <c r="A21" s="45" t="s">
        <v>48</v>
      </c>
      <c r="B21" s="45" t="s">
        <v>49</v>
      </c>
      <c r="C21" s="51">
        <f>C22</f>
        <v>2867700</v>
      </c>
      <c r="D21" s="51">
        <f>D22</f>
        <v>320155.69999999995</v>
      </c>
      <c r="E21" s="52"/>
      <c r="F21" s="53"/>
      <c r="G21" s="49">
        <f t="shared" si="0"/>
        <v>320155.69999999995</v>
      </c>
      <c r="H21" s="50">
        <f t="shared" si="1"/>
        <v>2547544.3</v>
      </c>
    </row>
    <row r="22" spans="1:8" ht="15.75" customHeight="1">
      <c r="A22" s="54" t="s">
        <v>50</v>
      </c>
      <c r="B22" s="54" t="s">
        <v>51</v>
      </c>
      <c r="C22" s="55">
        <f>C23+C27+C34+C38</f>
        <v>2867700</v>
      </c>
      <c r="D22" s="55">
        <f>D23+D27+D34+D38+D40</f>
        <v>320155.69999999995</v>
      </c>
      <c r="E22" s="52"/>
      <c r="F22" s="53"/>
      <c r="G22" s="56">
        <f t="shared" si="0"/>
        <v>320155.69999999995</v>
      </c>
      <c r="H22" s="57">
        <f t="shared" si="1"/>
        <v>2547544.3</v>
      </c>
    </row>
    <row r="23" spans="1:8" ht="36.75" customHeight="1">
      <c r="A23" s="58" t="s">
        <v>52</v>
      </c>
      <c r="B23" s="59" t="s">
        <v>53</v>
      </c>
      <c r="C23" s="60">
        <f>C24+C25</f>
        <v>278000</v>
      </c>
      <c r="D23" s="60">
        <f>SUM(D24:D26)</f>
        <v>76090.4</v>
      </c>
      <c r="E23" s="61"/>
      <c r="F23" s="62"/>
      <c r="G23" s="63">
        <f t="shared" si="0"/>
        <v>76090.4</v>
      </c>
      <c r="H23" s="64">
        <f t="shared" si="1"/>
        <v>201909.6</v>
      </c>
    </row>
    <row r="24" spans="1:8" ht="64.5" customHeight="1">
      <c r="A24" s="65" t="s">
        <v>54</v>
      </c>
      <c r="B24" s="66" t="s">
        <v>55</v>
      </c>
      <c r="C24" s="67">
        <v>278000</v>
      </c>
      <c r="D24" s="67">
        <f>13376.6+19939.46+42706.72</f>
        <v>76022.78</v>
      </c>
      <c r="E24" s="61"/>
      <c r="F24" s="62"/>
      <c r="G24" s="68">
        <f t="shared" si="0"/>
        <v>76022.78</v>
      </c>
      <c r="H24" s="69">
        <f t="shared" si="1"/>
        <v>201977.22</v>
      </c>
    </row>
    <row r="25" spans="1:8" ht="64.5" customHeight="1">
      <c r="A25" s="65" t="s">
        <v>56</v>
      </c>
      <c r="B25" s="66" t="s">
        <v>57</v>
      </c>
      <c r="C25" s="67">
        <v>0</v>
      </c>
      <c r="D25" s="67">
        <v>67.62</v>
      </c>
      <c r="E25" s="61"/>
      <c r="F25" s="62"/>
      <c r="G25" s="68">
        <f t="shared" si="0"/>
        <v>67.62</v>
      </c>
      <c r="H25" s="69">
        <f t="shared" si="1"/>
        <v>-67.62</v>
      </c>
    </row>
    <row r="26" spans="1:8" ht="64.5" customHeight="1">
      <c r="A26" s="65" t="s">
        <v>54</v>
      </c>
      <c r="B26" s="66" t="s">
        <v>58</v>
      </c>
      <c r="C26" s="67">
        <v>0</v>
      </c>
      <c r="D26" s="67">
        <v>0</v>
      </c>
      <c r="E26" s="61"/>
      <c r="F26" s="62"/>
      <c r="G26" s="68">
        <f t="shared" si="0"/>
        <v>0</v>
      </c>
      <c r="H26" s="69">
        <f t="shared" si="1"/>
        <v>0</v>
      </c>
    </row>
    <row r="27" spans="1:8" ht="46.5" customHeight="1">
      <c r="A27" s="58" t="s">
        <v>59</v>
      </c>
      <c r="B27" s="59" t="s">
        <v>60</v>
      </c>
      <c r="C27" s="60">
        <f>SUM(C28:C33)</f>
        <v>28600</v>
      </c>
      <c r="D27" s="60">
        <f>SUM(D28:D33)</f>
        <v>0</v>
      </c>
      <c r="E27" s="52"/>
      <c r="F27" s="53"/>
      <c r="G27" s="63">
        <f t="shared" si="0"/>
        <v>0</v>
      </c>
      <c r="H27" s="64">
        <f t="shared" si="1"/>
        <v>28600</v>
      </c>
    </row>
    <row r="28" spans="1:8" ht="45" customHeight="1">
      <c r="A28" s="65" t="s">
        <v>59</v>
      </c>
      <c r="B28" s="66" t="s">
        <v>61</v>
      </c>
      <c r="C28" s="67">
        <v>28600</v>
      </c>
      <c r="D28" s="67">
        <v>0</v>
      </c>
      <c r="E28" s="52"/>
      <c r="F28" s="53"/>
      <c r="G28" s="68">
        <f t="shared" si="0"/>
        <v>0</v>
      </c>
      <c r="H28" s="69">
        <f t="shared" si="1"/>
        <v>28600</v>
      </c>
    </row>
    <row r="29" spans="1:8" ht="46.5" customHeight="1">
      <c r="A29" s="65" t="s">
        <v>62</v>
      </c>
      <c r="B29" s="66" t="s">
        <v>63</v>
      </c>
      <c r="C29" s="67">
        <v>0</v>
      </c>
      <c r="D29" s="67">
        <v>0</v>
      </c>
      <c r="E29" s="52"/>
      <c r="F29" s="53"/>
      <c r="G29" s="68">
        <f t="shared" si="0"/>
        <v>0</v>
      </c>
      <c r="H29" s="69">
        <f t="shared" si="1"/>
        <v>0</v>
      </c>
    </row>
    <row r="30" spans="1:8" ht="90" customHeight="1" hidden="1">
      <c r="A30" s="70" t="s">
        <v>64</v>
      </c>
      <c r="B30" s="71" t="s">
        <v>65</v>
      </c>
      <c r="C30" s="72">
        <v>0</v>
      </c>
      <c r="D30" s="72">
        <v>0</v>
      </c>
      <c r="E30" s="52"/>
      <c r="F30" s="53"/>
      <c r="G30" s="47">
        <f t="shared" si="0"/>
        <v>0</v>
      </c>
      <c r="H30" s="69">
        <f t="shared" si="1"/>
        <v>0</v>
      </c>
    </row>
    <row r="31" spans="1:8" ht="95.25" customHeight="1" hidden="1">
      <c r="A31" s="70" t="s">
        <v>64</v>
      </c>
      <c r="B31" s="71" t="s">
        <v>66</v>
      </c>
      <c r="C31" s="72">
        <v>0</v>
      </c>
      <c r="D31" s="72">
        <v>0</v>
      </c>
      <c r="E31" s="52"/>
      <c r="F31" s="53"/>
      <c r="G31" s="47">
        <f t="shared" si="0"/>
        <v>0</v>
      </c>
      <c r="H31" s="69">
        <f>C31-D31</f>
        <v>0</v>
      </c>
    </row>
    <row r="32" spans="1:8" ht="104.25" customHeight="1" hidden="1">
      <c r="A32" s="70" t="s">
        <v>67</v>
      </c>
      <c r="B32" s="71" t="s">
        <v>68</v>
      </c>
      <c r="C32" s="72">
        <v>0</v>
      </c>
      <c r="D32" s="72">
        <v>0</v>
      </c>
      <c r="E32" s="52"/>
      <c r="F32" s="53"/>
      <c r="G32" s="47">
        <f t="shared" si="0"/>
        <v>0</v>
      </c>
      <c r="H32" s="69">
        <f aca="true" t="shared" si="2" ref="H32:H37">C32-G32</f>
        <v>0</v>
      </c>
    </row>
    <row r="33" spans="1:8" ht="46.5" customHeight="1">
      <c r="A33" s="65" t="s">
        <v>59</v>
      </c>
      <c r="B33" s="66" t="s">
        <v>69</v>
      </c>
      <c r="C33" s="67">
        <v>0</v>
      </c>
      <c r="D33" s="67">
        <v>0</v>
      </c>
      <c r="E33" s="52"/>
      <c r="F33" s="53"/>
      <c r="G33" s="68">
        <f t="shared" si="0"/>
        <v>0</v>
      </c>
      <c r="H33" s="69">
        <f t="shared" si="2"/>
        <v>0</v>
      </c>
    </row>
    <row r="34" spans="1:8" ht="44.25" customHeight="1">
      <c r="A34" s="59" t="s">
        <v>70</v>
      </c>
      <c r="B34" s="59" t="s">
        <v>71</v>
      </c>
      <c r="C34" s="73">
        <f>SUM(C35:C37)</f>
        <v>18200</v>
      </c>
      <c r="D34" s="73">
        <f>SUM(D35:D37)</f>
        <v>7322.999999999999</v>
      </c>
      <c r="E34" s="61"/>
      <c r="F34" s="61"/>
      <c r="G34" s="74">
        <f t="shared" si="0"/>
        <v>7322.999999999999</v>
      </c>
      <c r="H34" s="64">
        <f t="shared" si="2"/>
        <v>10877</v>
      </c>
    </row>
    <row r="35" spans="1:8" ht="44.25" customHeight="1">
      <c r="A35" s="66" t="s">
        <v>70</v>
      </c>
      <c r="B35" s="66" t="s">
        <v>72</v>
      </c>
      <c r="C35" s="67">
        <v>18200</v>
      </c>
      <c r="D35" s="67">
        <f>4952.58+606.61+1038.6</f>
        <v>6597.789999999999</v>
      </c>
      <c r="E35" s="61"/>
      <c r="F35" s="62"/>
      <c r="G35" s="68">
        <f t="shared" si="0"/>
        <v>6597.789999999999</v>
      </c>
      <c r="H35" s="69">
        <f t="shared" si="2"/>
        <v>11602.210000000001</v>
      </c>
    </row>
    <row r="36" spans="1:8" ht="44.25" customHeight="1">
      <c r="A36" s="66" t="s">
        <v>73</v>
      </c>
      <c r="B36" s="66" t="s">
        <v>74</v>
      </c>
      <c r="C36" s="67">
        <v>0</v>
      </c>
      <c r="D36" s="67">
        <f>5.2+119.09+0.92</f>
        <v>125.21000000000001</v>
      </c>
      <c r="E36" s="61"/>
      <c r="F36" s="62"/>
      <c r="G36" s="68">
        <f t="shared" si="0"/>
        <v>125.21000000000001</v>
      </c>
      <c r="H36" s="69">
        <f t="shared" si="2"/>
        <v>-125.21000000000001</v>
      </c>
    </row>
    <row r="37" spans="1:8" ht="44.25" customHeight="1">
      <c r="A37" s="66" t="s">
        <v>75</v>
      </c>
      <c r="B37" s="66" t="s">
        <v>76</v>
      </c>
      <c r="C37" s="67">
        <v>0</v>
      </c>
      <c r="D37" s="67">
        <f>300+150+150</f>
        <v>600</v>
      </c>
      <c r="E37" s="61"/>
      <c r="F37" s="62"/>
      <c r="G37" s="68">
        <f t="shared" si="0"/>
        <v>600</v>
      </c>
      <c r="H37" s="69">
        <f t="shared" si="2"/>
        <v>-600</v>
      </c>
    </row>
    <row r="38" spans="1:8" ht="80.25" customHeight="1">
      <c r="A38" s="58" t="s">
        <v>77</v>
      </c>
      <c r="B38" s="59" t="s">
        <v>78</v>
      </c>
      <c r="C38" s="73">
        <f>C39</f>
        <v>2542900</v>
      </c>
      <c r="D38" s="73">
        <f>D39</f>
        <v>236742.3</v>
      </c>
      <c r="E38" s="61"/>
      <c r="F38" s="61"/>
      <c r="G38" s="58"/>
      <c r="H38" s="58"/>
    </row>
    <row r="39" spans="1:8" ht="74.25" customHeight="1">
      <c r="A39" s="66" t="s">
        <v>77</v>
      </c>
      <c r="B39" s="66" t="s">
        <v>79</v>
      </c>
      <c r="C39" s="67">
        <v>2542900</v>
      </c>
      <c r="D39" s="67">
        <f>10255.5+46992+179494.8</f>
        <v>236742.3</v>
      </c>
      <c r="E39" s="61"/>
      <c r="F39" s="62"/>
      <c r="G39" s="68">
        <f>D39</f>
        <v>236742.3</v>
      </c>
      <c r="H39" s="69">
        <f>C39-G39</f>
        <v>2306157.7</v>
      </c>
    </row>
    <row r="40" spans="1:8" ht="89.25" customHeight="1">
      <c r="A40" s="66" t="s">
        <v>80</v>
      </c>
      <c r="B40" s="66" t="s">
        <v>81</v>
      </c>
      <c r="C40" s="67">
        <v>0</v>
      </c>
      <c r="D40" s="67">
        <v>0</v>
      </c>
      <c r="E40" s="61"/>
      <c r="F40" s="62"/>
      <c r="G40" s="68"/>
      <c r="H40" s="69"/>
    </row>
    <row r="41" spans="1:8" ht="49.5" customHeight="1">
      <c r="A41" s="66" t="s">
        <v>82</v>
      </c>
      <c r="B41" s="66" t="s">
        <v>83</v>
      </c>
      <c r="C41" s="67">
        <v>0</v>
      </c>
      <c r="D41" s="67">
        <v>0</v>
      </c>
      <c r="E41" s="61"/>
      <c r="F41" s="62"/>
      <c r="G41" s="68">
        <f aca="true" t="shared" si="3" ref="G41:G82">D41</f>
        <v>0</v>
      </c>
      <c r="H41" s="69">
        <f aca="true" t="shared" si="4" ref="H41:H42">C41-G41</f>
        <v>0</v>
      </c>
    </row>
    <row r="42" spans="1:8" ht="24" customHeight="1" hidden="1">
      <c r="A42" s="45" t="s">
        <v>84</v>
      </c>
      <c r="B42" s="45" t="s">
        <v>85</v>
      </c>
      <c r="C42" s="75">
        <f>C43</f>
        <v>0</v>
      </c>
      <c r="D42" s="75">
        <f>D43</f>
        <v>0</v>
      </c>
      <c r="E42" s="52"/>
      <c r="F42" s="53"/>
      <c r="G42" s="49">
        <f t="shared" si="3"/>
        <v>0</v>
      </c>
      <c r="H42" s="50">
        <f t="shared" si="4"/>
        <v>0</v>
      </c>
    </row>
    <row r="43" spans="1:8" ht="15" customHeight="1" hidden="1">
      <c r="A43" s="54" t="s">
        <v>84</v>
      </c>
      <c r="B43" s="54" t="s">
        <v>86</v>
      </c>
      <c r="C43" s="55">
        <f>SUM(C44:C47)</f>
        <v>0</v>
      </c>
      <c r="D43" s="55">
        <f>SUM(D44:D47)</f>
        <v>0</v>
      </c>
      <c r="E43" s="52"/>
      <c r="F43" s="53"/>
      <c r="G43" s="56">
        <f t="shared" si="3"/>
        <v>0</v>
      </c>
      <c r="H43" s="50"/>
    </row>
    <row r="44" spans="1:8" ht="30" customHeight="1" hidden="1">
      <c r="A44" s="65" t="s">
        <v>87</v>
      </c>
      <c r="B44" s="65" t="s">
        <v>88</v>
      </c>
      <c r="C44" s="67">
        <v>0</v>
      </c>
      <c r="D44" s="67">
        <v>0</v>
      </c>
      <c r="E44" s="61"/>
      <c r="F44" s="62"/>
      <c r="G44" s="68">
        <f t="shared" si="3"/>
        <v>0</v>
      </c>
      <c r="H44" s="69">
        <f aca="true" t="shared" si="5" ref="H44:H48">C44-G44</f>
        <v>0</v>
      </c>
    </row>
    <row r="45" spans="1:8" ht="42" customHeight="1" hidden="1">
      <c r="A45" s="65" t="s">
        <v>89</v>
      </c>
      <c r="B45" s="65" t="s">
        <v>90</v>
      </c>
      <c r="C45" s="67">
        <v>0</v>
      </c>
      <c r="D45" s="67">
        <v>0</v>
      </c>
      <c r="E45" s="61"/>
      <c r="F45" s="62"/>
      <c r="G45" s="68">
        <f t="shared" si="3"/>
        <v>0</v>
      </c>
      <c r="H45" s="69">
        <f t="shared" si="5"/>
        <v>0</v>
      </c>
    </row>
    <row r="46" spans="1:8" ht="39" customHeight="1" hidden="1">
      <c r="A46" s="65" t="s">
        <v>91</v>
      </c>
      <c r="B46" s="65" t="s">
        <v>92</v>
      </c>
      <c r="C46" s="67">
        <v>0</v>
      </c>
      <c r="D46" s="67">
        <v>0</v>
      </c>
      <c r="E46" s="61"/>
      <c r="F46" s="62"/>
      <c r="G46" s="68">
        <f t="shared" si="3"/>
        <v>0</v>
      </c>
      <c r="H46" s="69">
        <f t="shared" si="5"/>
        <v>0</v>
      </c>
    </row>
    <row r="47" spans="1:8" ht="39" customHeight="1" hidden="1">
      <c r="A47" s="65" t="s">
        <v>93</v>
      </c>
      <c r="B47" s="65" t="s">
        <v>94</v>
      </c>
      <c r="C47" s="67">
        <v>0</v>
      </c>
      <c r="D47" s="67">
        <v>0</v>
      </c>
      <c r="E47" s="61"/>
      <c r="F47" s="62"/>
      <c r="G47" s="68">
        <f t="shared" si="3"/>
        <v>0</v>
      </c>
      <c r="H47" s="69">
        <f t="shared" si="5"/>
        <v>0</v>
      </c>
    </row>
    <row r="48" spans="1:8" ht="24" customHeight="1">
      <c r="A48" s="76" t="s">
        <v>95</v>
      </c>
      <c r="B48" s="76" t="s">
        <v>96</v>
      </c>
      <c r="C48" s="51">
        <f aca="true" t="shared" si="6" ref="C48:C49">C49</f>
        <v>893800</v>
      </c>
      <c r="D48" s="51">
        <f>D49</f>
        <v>551290.71</v>
      </c>
      <c r="E48" s="52"/>
      <c r="F48" s="53"/>
      <c r="G48" s="49">
        <f t="shared" si="3"/>
        <v>551290.71</v>
      </c>
      <c r="H48" s="50">
        <f t="shared" si="5"/>
        <v>342509.29000000004</v>
      </c>
    </row>
    <row r="49" spans="1:8" ht="15" customHeight="1">
      <c r="A49" s="54" t="s">
        <v>97</v>
      </c>
      <c r="B49" s="54" t="s">
        <v>98</v>
      </c>
      <c r="C49" s="55">
        <f t="shared" si="6"/>
        <v>893800</v>
      </c>
      <c r="D49" s="55">
        <f>SUM(D50:D53)</f>
        <v>551290.71</v>
      </c>
      <c r="E49" s="52"/>
      <c r="F49" s="53"/>
      <c r="G49" s="56">
        <f t="shared" si="3"/>
        <v>551290.71</v>
      </c>
      <c r="H49" s="57"/>
    </row>
    <row r="50" spans="1:8" ht="15.75" customHeight="1">
      <c r="A50" s="65" t="s">
        <v>97</v>
      </c>
      <c r="B50" s="65" t="s">
        <v>99</v>
      </c>
      <c r="C50" s="67">
        <v>893800</v>
      </c>
      <c r="D50" s="67">
        <v>526601.5</v>
      </c>
      <c r="E50" s="61"/>
      <c r="F50" s="62"/>
      <c r="G50" s="68">
        <f t="shared" si="3"/>
        <v>526601.5</v>
      </c>
      <c r="H50" s="69">
        <f aca="true" t="shared" si="7" ref="H50:H76">C50-G50</f>
        <v>367198.5</v>
      </c>
    </row>
    <row r="51" spans="1:8" ht="26.25" customHeight="1">
      <c r="A51" s="65" t="s">
        <v>100</v>
      </c>
      <c r="B51" s="65" t="s">
        <v>101</v>
      </c>
      <c r="C51" s="67">
        <v>0</v>
      </c>
      <c r="D51" s="67">
        <v>24689.21</v>
      </c>
      <c r="E51" s="61"/>
      <c r="F51" s="62"/>
      <c r="G51" s="68">
        <f t="shared" si="3"/>
        <v>24689.21</v>
      </c>
      <c r="H51" s="69">
        <f t="shared" si="7"/>
        <v>-24689.21</v>
      </c>
    </row>
    <row r="52" spans="1:8" ht="15.75" customHeight="1">
      <c r="A52" s="65" t="s">
        <v>97</v>
      </c>
      <c r="B52" s="65" t="s">
        <v>102</v>
      </c>
      <c r="C52" s="67">
        <v>0</v>
      </c>
      <c r="D52" s="67">
        <v>0</v>
      </c>
      <c r="E52" s="61"/>
      <c r="F52" s="62"/>
      <c r="G52" s="68">
        <f t="shared" si="3"/>
        <v>0</v>
      </c>
      <c r="H52" s="69">
        <f t="shared" si="7"/>
        <v>0</v>
      </c>
    </row>
    <row r="53" spans="1:8" ht="15.75" customHeight="1">
      <c r="A53" s="65" t="s">
        <v>97</v>
      </c>
      <c r="B53" s="65" t="s">
        <v>103</v>
      </c>
      <c r="C53" s="67">
        <v>0</v>
      </c>
      <c r="D53" s="67">
        <v>0</v>
      </c>
      <c r="E53" s="61"/>
      <c r="F53" s="62"/>
      <c r="G53" s="68">
        <f t="shared" si="3"/>
        <v>0</v>
      </c>
      <c r="H53" s="69">
        <f t="shared" si="7"/>
        <v>0</v>
      </c>
    </row>
    <row r="54" spans="1:8" ht="15.75" customHeight="1">
      <c r="A54" s="45" t="s">
        <v>104</v>
      </c>
      <c r="B54" s="45" t="s">
        <v>105</v>
      </c>
      <c r="C54" s="51">
        <f>C55+C59</f>
        <v>3066251</v>
      </c>
      <c r="D54" s="51">
        <f>D55+D59</f>
        <v>62580.40000000001</v>
      </c>
      <c r="E54" s="52"/>
      <c r="F54" s="53"/>
      <c r="G54" s="49">
        <f t="shared" si="3"/>
        <v>62580.40000000001</v>
      </c>
      <c r="H54" s="50">
        <f t="shared" si="7"/>
        <v>3003670.6</v>
      </c>
    </row>
    <row r="55" spans="1:8" ht="15.75" customHeight="1">
      <c r="A55" s="54" t="s">
        <v>106</v>
      </c>
      <c r="B55" s="54" t="s">
        <v>107</v>
      </c>
      <c r="C55" s="55">
        <f>C56</f>
        <v>316500</v>
      </c>
      <c r="D55" s="55">
        <f>SUM(D56:D58)</f>
        <v>-65627.06999999999</v>
      </c>
      <c r="E55" s="52"/>
      <c r="F55" s="53"/>
      <c r="G55" s="56">
        <f t="shared" si="3"/>
        <v>-65627.06999999999</v>
      </c>
      <c r="H55" s="57">
        <f t="shared" si="7"/>
        <v>382127.07</v>
      </c>
    </row>
    <row r="56" spans="1:8" ht="42" customHeight="1">
      <c r="A56" s="65" t="s">
        <v>108</v>
      </c>
      <c r="B56" s="66" t="s">
        <v>109</v>
      </c>
      <c r="C56" s="67">
        <v>316500</v>
      </c>
      <c r="D56" s="67">
        <f>-71851.62+386.33+3284.67</f>
        <v>-68180.62</v>
      </c>
      <c r="E56" s="61"/>
      <c r="F56" s="62"/>
      <c r="G56" s="68">
        <f t="shared" si="3"/>
        <v>-68180.62</v>
      </c>
      <c r="H56" s="69">
        <f t="shared" si="7"/>
        <v>384680.62</v>
      </c>
    </row>
    <row r="57" spans="1:8" ht="40.5" customHeight="1">
      <c r="A57" s="65" t="s">
        <v>110</v>
      </c>
      <c r="B57" s="66" t="s">
        <v>111</v>
      </c>
      <c r="C57" s="67">
        <v>0</v>
      </c>
      <c r="D57" s="67">
        <f>1814.45+207.51+531.59</f>
        <v>2553.55</v>
      </c>
      <c r="E57" s="61"/>
      <c r="F57" s="62"/>
      <c r="G57" s="68">
        <f t="shared" si="3"/>
        <v>2553.55</v>
      </c>
      <c r="H57" s="69">
        <f t="shared" si="7"/>
        <v>-2553.55</v>
      </c>
    </row>
    <row r="58" spans="1:8" ht="19.5" customHeight="1" hidden="1">
      <c r="A58" s="65" t="s">
        <v>112</v>
      </c>
      <c r="B58" s="65" t="s">
        <v>113</v>
      </c>
      <c r="C58" s="67">
        <v>0</v>
      </c>
      <c r="D58" s="67">
        <v>0</v>
      </c>
      <c r="E58" s="61"/>
      <c r="F58" s="62"/>
      <c r="G58" s="68">
        <f t="shared" si="3"/>
        <v>0</v>
      </c>
      <c r="H58" s="69">
        <f t="shared" si="7"/>
        <v>0</v>
      </c>
    </row>
    <row r="59" spans="1:8" ht="19.5" customHeight="1">
      <c r="A59" s="54" t="s">
        <v>114</v>
      </c>
      <c r="B59" s="54" t="s">
        <v>115</v>
      </c>
      <c r="C59" s="55">
        <f>C67+C72</f>
        <v>2749751</v>
      </c>
      <c r="D59" s="55">
        <f>D67+D72</f>
        <v>128207.47</v>
      </c>
      <c r="E59" s="52"/>
      <c r="F59" s="53"/>
      <c r="G59" s="56">
        <f t="shared" si="3"/>
        <v>128207.47</v>
      </c>
      <c r="H59" s="57">
        <f t="shared" si="7"/>
        <v>2621543.53</v>
      </c>
    </row>
    <row r="60" spans="1:8" ht="45.75" customHeight="1" hidden="1">
      <c r="A60" s="58" t="s">
        <v>116</v>
      </c>
      <c r="B60" s="58" t="s">
        <v>117</v>
      </c>
      <c r="C60" s="60">
        <f>SUM(C61:C63)</f>
        <v>0</v>
      </c>
      <c r="D60" s="60">
        <f>SUM(D61:D63)</f>
        <v>0</v>
      </c>
      <c r="E60" s="52"/>
      <c r="F60" s="53"/>
      <c r="G60" s="63">
        <f t="shared" si="3"/>
        <v>0</v>
      </c>
      <c r="H60" s="64">
        <f t="shared" si="7"/>
        <v>0</v>
      </c>
    </row>
    <row r="61" spans="1:8" ht="67.5" customHeight="1" hidden="1">
      <c r="A61" s="70" t="s">
        <v>118</v>
      </c>
      <c r="B61" s="70" t="s">
        <v>119</v>
      </c>
      <c r="C61" s="72">
        <v>0</v>
      </c>
      <c r="D61" s="72">
        <v>0</v>
      </c>
      <c r="E61" s="52"/>
      <c r="F61" s="53"/>
      <c r="G61" s="47">
        <f t="shared" si="3"/>
        <v>0</v>
      </c>
      <c r="H61" s="69">
        <f t="shared" si="7"/>
        <v>0</v>
      </c>
    </row>
    <row r="62" spans="1:8" ht="67.5" customHeight="1" hidden="1">
      <c r="A62" s="70" t="s">
        <v>118</v>
      </c>
      <c r="B62" s="70" t="s">
        <v>120</v>
      </c>
      <c r="C62" s="72">
        <v>0</v>
      </c>
      <c r="D62" s="72">
        <v>0</v>
      </c>
      <c r="E62" s="52"/>
      <c r="F62" s="53"/>
      <c r="G62" s="47">
        <f t="shared" si="3"/>
        <v>0</v>
      </c>
      <c r="H62" s="69">
        <f t="shared" si="7"/>
        <v>0</v>
      </c>
    </row>
    <row r="63" spans="1:8" ht="67.5" customHeight="1" hidden="1">
      <c r="A63" s="70" t="s">
        <v>118</v>
      </c>
      <c r="B63" s="70" t="s">
        <v>121</v>
      </c>
      <c r="C63" s="72">
        <v>0</v>
      </c>
      <c r="D63" s="72">
        <v>0</v>
      </c>
      <c r="E63" s="52"/>
      <c r="F63" s="53"/>
      <c r="G63" s="47">
        <f t="shared" si="3"/>
        <v>0</v>
      </c>
      <c r="H63" s="69">
        <f t="shared" si="7"/>
        <v>0</v>
      </c>
    </row>
    <row r="64" spans="1:8" ht="47.25" customHeight="1" hidden="1">
      <c r="A64" s="58" t="s">
        <v>122</v>
      </c>
      <c r="B64" s="58" t="s">
        <v>123</v>
      </c>
      <c r="C64" s="60">
        <f>C65+C66</f>
        <v>0</v>
      </c>
      <c r="D64" s="60">
        <f>SUM(D65:D66)</f>
        <v>0</v>
      </c>
      <c r="E64" s="52"/>
      <c r="F64" s="53"/>
      <c r="G64" s="63">
        <f t="shared" si="3"/>
        <v>0</v>
      </c>
      <c r="H64" s="64">
        <f t="shared" si="7"/>
        <v>0</v>
      </c>
    </row>
    <row r="65" spans="1:8" ht="72" customHeight="1" hidden="1">
      <c r="A65" s="70" t="s">
        <v>124</v>
      </c>
      <c r="B65" s="70" t="s">
        <v>125</v>
      </c>
      <c r="C65" s="72">
        <v>0</v>
      </c>
      <c r="D65" s="72">
        <v>0</v>
      </c>
      <c r="E65" s="52"/>
      <c r="F65" s="53"/>
      <c r="G65" s="47">
        <f t="shared" si="3"/>
        <v>0</v>
      </c>
      <c r="H65" s="69">
        <f t="shared" si="7"/>
        <v>0</v>
      </c>
    </row>
    <row r="66" spans="1:8" ht="72" customHeight="1" hidden="1">
      <c r="A66" s="70" t="s">
        <v>124</v>
      </c>
      <c r="B66" s="70" t="s">
        <v>126</v>
      </c>
      <c r="C66" s="72">
        <v>0</v>
      </c>
      <c r="D66" s="72">
        <v>0</v>
      </c>
      <c r="E66" s="52"/>
      <c r="F66" s="53"/>
      <c r="G66" s="47">
        <f t="shared" si="3"/>
        <v>0</v>
      </c>
      <c r="H66" s="69">
        <f t="shared" si="7"/>
        <v>0</v>
      </c>
    </row>
    <row r="67" spans="1:8" ht="23.25" customHeight="1">
      <c r="A67" s="58" t="s">
        <v>127</v>
      </c>
      <c r="B67" s="58" t="s">
        <v>128</v>
      </c>
      <c r="C67" s="60">
        <f>C68+C71+C69</f>
        <v>1315444</v>
      </c>
      <c r="D67" s="60">
        <f>D68+D71+D69+D70</f>
        <v>35573</v>
      </c>
      <c r="E67" s="52"/>
      <c r="F67" s="53"/>
      <c r="G67" s="63">
        <f t="shared" si="3"/>
        <v>35573</v>
      </c>
      <c r="H67" s="64">
        <f t="shared" si="7"/>
        <v>1279871</v>
      </c>
    </row>
    <row r="68" spans="1:8" ht="33" customHeight="1">
      <c r="A68" s="70" t="s">
        <v>129</v>
      </c>
      <c r="B68" s="70" t="s">
        <v>130</v>
      </c>
      <c r="C68" s="72">
        <v>1315444</v>
      </c>
      <c r="D68" s="72">
        <f>22907+1547+11092</f>
        <v>35546</v>
      </c>
      <c r="E68" s="52"/>
      <c r="F68" s="53"/>
      <c r="G68" s="47">
        <f t="shared" si="3"/>
        <v>35546</v>
      </c>
      <c r="H68" s="69">
        <f t="shared" si="7"/>
        <v>1279898</v>
      </c>
    </row>
    <row r="69" spans="1:8" ht="34.5" customHeight="1">
      <c r="A69" s="70" t="s">
        <v>131</v>
      </c>
      <c r="B69" s="70" t="s">
        <v>132</v>
      </c>
      <c r="C69" s="72">
        <v>0</v>
      </c>
      <c r="D69" s="72">
        <f>516.51+27</f>
        <v>543.51</v>
      </c>
      <c r="E69" s="52"/>
      <c r="F69" s="53"/>
      <c r="G69" s="47">
        <f t="shared" si="3"/>
        <v>543.51</v>
      </c>
      <c r="H69" s="69">
        <f t="shared" si="7"/>
        <v>-543.51</v>
      </c>
    </row>
    <row r="70" spans="1:8" ht="34.5" customHeight="1">
      <c r="A70" s="70" t="s">
        <v>133</v>
      </c>
      <c r="B70" s="70" t="s">
        <v>134</v>
      </c>
      <c r="C70" s="72">
        <v>0</v>
      </c>
      <c r="D70" s="72">
        <v>-516.51</v>
      </c>
      <c r="E70" s="52"/>
      <c r="F70" s="53"/>
      <c r="G70" s="47">
        <f t="shared" si="3"/>
        <v>-516.51</v>
      </c>
      <c r="H70" s="69">
        <f t="shared" si="7"/>
        <v>516.51</v>
      </c>
    </row>
    <row r="71" spans="1:8" ht="14.25" customHeight="1">
      <c r="A71" s="70" t="s">
        <v>135</v>
      </c>
      <c r="B71" s="70" t="s">
        <v>136</v>
      </c>
      <c r="C71" s="72">
        <v>0</v>
      </c>
      <c r="D71" s="72"/>
      <c r="E71" s="52"/>
      <c r="F71" s="53"/>
      <c r="G71" s="47">
        <f t="shared" si="3"/>
        <v>0</v>
      </c>
      <c r="H71" s="69">
        <f t="shared" si="7"/>
        <v>0</v>
      </c>
    </row>
    <row r="72" spans="1:8" ht="23.25" customHeight="1">
      <c r="A72" s="59" t="s">
        <v>137</v>
      </c>
      <c r="B72" s="59" t="s">
        <v>138</v>
      </c>
      <c r="C72" s="60">
        <f>SUM(C73:C76)</f>
        <v>1434307</v>
      </c>
      <c r="D72" s="60">
        <f>SUM(D73:D76)</f>
        <v>92634.47</v>
      </c>
      <c r="E72" s="52"/>
      <c r="F72" s="53"/>
      <c r="G72" s="63">
        <f t="shared" si="3"/>
        <v>92634.47</v>
      </c>
      <c r="H72" s="64">
        <f t="shared" si="7"/>
        <v>1341672.53</v>
      </c>
    </row>
    <row r="73" spans="1:8" ht="33" customHeight="1">
      <c r="A73" s="71" t="s">
        <v>139</v>
      </c>
      <c r="B73" s="71" t="s">
        <v>140</v>
      </c>
      <c r="C73" s="72">
        <v>1434307</v>
      </c>
      <c r="D73" s="72">
        <f>7126.1+37338.07+44114.49</f>
        <v>88578.66</v>
      </c>
      <c r="E73" s="52"/>
      <c r="F73" s="53"/>
      <c r="G73" s="47">
        <f t="shared" si="3"/>
        <v>88578.66</v>
      </c>
      <c r="H73" s="69">
        <f t="shared" si="7"/>
        <v>1345728.34</v>
      </c>
    </row>
    <row r="74" spans="1:8" ht="40.5" customHeight="1">
      <c r="A74" s="71" t="s">
        <v>141</v>
      </c>
      <c r="B74" s="71" t="s">
        <v>142</v>
      </c>
      <c r="C74" s="72">
        <v>0</v>
      </c>
      <c r="D74" s="72">
        <f>69.03+2455.4+1531.38</f>
        <v>4055.8100000000004</v>
      </c>
      <c r="E74" s="52"/>
      <c r="F74" s="53"/>
      <c r="G74" s="47">
        <f t="shared" si="3"/>
        <v>4055.8100000000004</v>
      </c>
      <c r="H74" s="69">
        <f t="shared" si="7"/>
        <v>-4055.8100000000004</v>
      </c>
    </row>
    <row r="75" spans="1:8" ht="33" customHeight="1" hidden="1">
      <c r="A75" s="70" t="s">
        <v>139</v>
      </c>
      <c r="B75" s="70" t="s">
        <v>143</v>
      </c>
      <c r="C75" s="72">
        <v>0</v>
      </c>
      <c r="D75" s="72">
        <v>0</v>
      </c>
      <c r="E75" s="52"/>
      <c r="F75" s="53"/>
      <c r="G75" s="47">
        <f t="shared" si="3"/>
        <v>0</v>
      </c>
      <c r="H75" s="69">
        <f t="shared" si="7"/>
        <v>0</v>
      </c>
    </row>
    <row r="76" spans="1:8" ht="7.5" customHeight="1" hidden="1">
      <c r="A76" s="70" t="s">
        <v>139</v>
      </c>
      <c r="B76" s="70" t="s">
        <v>144</v>
      </c>
      <c r="C76" s="72">
        <v>0</v>
      </c>
      <c r="D76" s="72">
        <v>0</v>
      </c>
      <c r="E76" s="52"/>
      <c r="F76" s="53"/>
      <c r="G76" s="47">
        <f t="shared" si="3"/>
        <v>0</v>
      </c>
      <c r="H76" s="69">
        <f t="shared" si="7"/>
        <v>0</v>
      </c>
    </row>
    <row r="77" spans="1:8" ht="22.5" customHeight="1">
      <c r="A77" s="77" t="s">
        <v>145</v>
      </c>
      <c r="B77" s="78" t="s">
        <v>146</v>
      </c>
      <c r="C77" s="79">
        <f>C78</f>
        <v>0</v>
      </c>
      <c r="D77" s="79">
        <f aca="true" t="shared" si="8" ref="D77:D78">D78</f>
        <v>0</v>
      </c>
      <c r="E77" s="80"/>
      <c r="F77" s="80"/>
      <c r="G77" s="79">
        <f t="shared" si="3"/>
        <v>0</v>
      </c>
      <c r="H77" s="79">
        <f aca="true" t="shared" si="9" ref="H77:H79">C77-D77</f>
        <v>0</v>
      </c>
    </row>
    <row r="78" spans="1:8" ht="30" customHeight="1">
      <c r="A78" s="58" t="s">
        <v>147</v>
      </c>
      <c r="B78" s="59" t="s">
        <v>148</v>
      </c>
      <c r="C78" s="60">
        <v>0</v>
      </c>
      <c r="D78" s="60">
        <f t="shared" si="8"/>
        <v>0</v>
      </c>
      <c r="E78" s="61"/>
      <c r="F78" s="62"/>
      <c r="G78" s="63">
        <f t="shared" si="3"/>
        <v>0</v>
      </c>
      <c r="H78" s="64">
        <f t="shared" si="9"/>
        <v>0</v>
      </c>
    </row>
    <row r="79" spans="1:8" ht="30" customHeight="1">
      <c r="A79" s="70" t="s">
        <v>147</v>
      </c>
      <c r="B79" s="71" t="s">
        <v>149</v>
      </c>
      <c r="C79" s="72">
        <v>0</v>
      </c>
      <c r="D79" s="72">
        <v>0</v>
      </c>
      <c r="E79" s="52"/>
      <c r="F79" s="53"/>
      <c r="G79" s="47">
        <f t="shared" si="3"/>
        <v>0</v>
      </c>
      <c r="H79" s="69">
        <f t="shared" si="9"/>
        <v>0</v>
      </c>
    </row>
    <row r="80" spans="1:8" ht="32.25" customHeight="1" hidden="1">
      <c r="A80" s="70" t="s">
        <v>147</v>
      </c>
      <c r="B80" s="70" t="s">
        <v>150</v>
      </c>
      <c r="C80" s="72">
        <v>0</v>
      </c>
      <c r="D80" s="72">
        <v>0</v>
      </c>
      <c r="E80" s="52"/>
      <c r="F80" s="53"/>
      <c r="G80" s="47">
        <f t="shared" si="3"/>
        <v>0</v>
      </c>
      <c r="H80" s="69"/>
    </row>
    <row r="81" spans="1:8" ht="38.25" customHeight="1" hidden="1">
      <c r="A81" s="45" t="s">
        <v>151</v>
      </c>
      <c r="B81" s="45" t="s">
        <v>152</v>
      </c>
      <c r="C81" s="75">
        <f aca="true" t="shared" si="10" ref="C81:C82">C82</f>
        <v>0</v>
      </c>
      <c r="D81" s="75">
        <f aca="true" t="shared" si="11" ref="D81:D82">D82</f>
        <v>0</v>
      </c>
      <c r="E81" s="52"/>
      <c r="F81" s="53"/>
      <c r="G81" s="49">
        <f t="shared" si="3"/>
        <v>0</v>
      </c>
      <c r="H81" s="50">
        <f aca="true" t="shared" si="12" ref="H81:H82">C81-G81</f>
        <v>0</v>
      </c>
    </row>
    <row r="82" spans="1:8" ht="19.5" customHeight="1" hidden="1">
      <c r="A82" s="54" t="s">
        <v>104</v>
      </c>
      <c r="B82" s="54" t="s">
        <v>153</v>
      </c>
      <c r="C82" s="55">
        <f t="shared" si="10"/>
        <v>0</v>
      </c>
      <c r="D82" s="55">
        <f t="shared" si="11"/>
        <v>0</v>
      </c>
      <c r="E82" s="52"/>
      <c r="F82" s="53"/>
      <c r="G82" s="56">
        <f t="shared" si="3"/>
        <v>0</v>
      </c>
      <c r="H82" s="57">
        <f t="shared" si="12"/>
        <v>0</v>
      </c>
    </row>
    <row r="83" spans="1:8" ht="19.5" customHeight="1" hidden="1">
      <c r="A83" s="54" t="s">
        <v>154</v>
      </c>
      <c r="B83" s="54" t="s">
        <v>155</v>
      </c>
      <c r="C83" s="55">
        <f>C85</f>
        <v>0</v>
      </c>
      <c r="D83" s="55">
        <f>D84+D85</f>
        <v>0</v>
      </c>
      <c r="E83" s="52"/>
      <c r="F83" s="53"/>
      <c r="G83" s="56">
        <f>G84</f>
        <v>0</v>
      </c>
      <c r="H83" s="57">
        <f>H84</f>
        <v>0</v>
      </c>
    </row>
    <row r="84" spans="1:8" ht="34.5" customHeight="1" hidden="1">
      <c r="A84" s="65" t="s">
        <v>156</v>
      </c>
      <c r="B84" s="65" t="s">
        <v>157</v>
      </c>
      <c r="C84" s="67">
        <v>0</v>
      </c>
      <c r="D84" s="67">
        <v>0</v>
      </c>
      <c r="E84" s="61"/>
      <c r="F84" s="62"/>
      <c r="G84" s="68">
        <f>D84</f>
        <v>0</v>
      </c>
      <c r="H84" s="69">
        <f>C84-G84</f>
        <v>0</v>
      </c>
    </row>
    <row r="85" spans="1:8" ht="34.5" customHeight="1" hidden="1">
      <c r="A85" s="65" t="s">
        <v>156</v>
      </c>
      <c r="B85" s="65" t="s">
        <v>158</v>
      </c>
      <c r="C85" s="67">
        <v>0</v>
      </c>
      <c r="D85" s="67">
        <v>0</v>
      </c>
      <c r="E85" s="61"/>
      <c r="F85" s="62"/>
      <c r="G85" s="68"/>
      <c r="H85" s="69"/>
    </row>
    <row r="86" spans="1:8" ht="36.75" customHeight="1">
      <c r="A86" s="76" t="s">
        <v>159</v>
      </c>
      <c r="B86" s="76" t="s">
        <v>160</v>
      </c>
      <c r="C86" s="75">
        <f>C87</f>
        <v>0</v>
      </c>
      <c r="D86" s="75">
        <f>D87</f>
        <v>0</v>
      </c>
      <c r="E86" s="52"/>
      <c r="F86" s="53"/>
      <c r="G86" s="49">
        <f aca="true" t="shared" si="13" ref="G86:G105">D86</f>
        <v>0</v>
      </c>
      <c r="H86" s="50">
        <f aca="true" t="shared" si="14" ref="H86:H97">C86-G86</f>
        <v>0</v>
      </c>
    </row>
    <row r="87" spans="1:8" ht="34.5" customHeight="1">
      <c r="A87" s="54" t="s">
        <v>161</v>
      </c>
      <c r="B87" s="81" t="s">
        <v>162</v>
      </c>
      <c r="C87" s="55">
        <f>C90+C93+C88</f>
        <v>0</v>
      </c>
      <c r="D87" s="55">
        <f>D90+D93+D88</f>
        <v>0</v>
      </c>
      <c r="E87" s="52"/>
      <c r="F87" s="53"/>
      <c r="G87" s="56">
        <f t="shared" si="13"/>
        <v>0</v>
      </c>
      <c r="H87" s="57">
        <f t="shared" si="14"/>
        <v>0</v>
      </c>
    </row>
    <row r="88" spans="1:8" ht="58.5" customHeight="1">
      <c r="A88" s="58" t="s">
        <v>163</v>
      </c>
      <c r="B88" s="59" t="s">
        <v>164</v>
      </c>
      <c r="C88" s="60">
        <f>C89</f>
        <v>0</v>
      </c>
      <c r="D88" s="60">
        <f>D89</f>
        <v>0</v>
      </c>
      <c r="E88" s="52"/>
      <c r="F88" s="53"/>
      <c r="G88" s="63">
        <f t="shared" si="13"/>
        <v>0</v>
      </c>
      <c r="H88" s="64">
        <f t="shared" si="14"/>
        <v>0</v>
      </c>
    </row>
    <row r="89" spans="1:8" ht="51.75" customHeight="1">
      <c r="A89" s="70" t="s">
        <v>165</v>
      </c>
      <c r="B89" s="71" t="s">
        <v>166</v>
      </c>
      <c r="C89" s="72">
        <v>0</v>
      </c>
      <c r="D89" s="72">
        <v>0</v>
      </c>
      <c r="E89" s="52"/>
      <c r="F89" s="53"/>
      <c r="G89" s="47">
        <f t="shared" si="13"/>
        <v>0</v>
      </c>
      <c r="H89" s="69">
        <f t="shared" si="14"/>
        <v>0</v>
      </c>
    </row>
    <row r="90" spans="1:8" ht="58.5" customHeight="1" hidden="1">
      <c r="A90" s="58" t="s">
        <v>167</v>
      </c>
      <c r="B90" s="59" t="s">
        <v>168</v>
      </c>
      <c r="C90" s="60">
        <f>C91</f>
        <v>0</v>
      </c>
      <c r="D90" s="60">
        <f>D91</f>
        <v>0</v>
      </c>
      <c r="E90" s="52"/>
      <c r="F90" s="53"/>
      <c r="G90" s="63">
        <f t="shared" si="13"/>
        <v>0</v>
      </c>
      <c r="H90" s="64">
        <f t="shared" si="14"/>
        <v>0</v>
      </c>
    </row>
    <row r="91" spans="1:8" ht="63" customHeight="1" hidden="1">
      <c r="A91" s="70" t="s">
        <v>167</v>
      </c>
      <c r="B91" s="71" t="s">
        <v>168</v>
      </c>
      <c r="C91" s="72">
        <v>0</v>
      </c>
      <c r="D91" s="72">
        <v>0</v>
      </c>
      <c r="E91" s="52"/>
      <c r="F91" s="53"/>
      <c r="G91" s="47">
        <f t="shared" si="13"/>
        <v>0</v>
      </c>
      <c r="H91" s="69">
        <f t="shared" si="14"/>
        <v>0</v>
      </c>
    </row>
    <row r="92" spans="1:8" ht="60" customHeight="1" hidden="1">
      <c r="A92" s="70" t="s">
        <v>167</v>
      </c>
      <c r="B92" s="71" t="s">
        <v>169</v>
      </c>
      <c r="C92" s="72">
        <v>0</v>
      </c>
      <c r="D92" s="72">
        <v>0</v>
      </c>
      <c r="E92" s="52"/>
      <c r="F92" s="53"/>
      <c r="G92" s="47">
        <f t="shared" si="13"/>
        <v>0</v>
      </c>
      <c r="H92" s="69">
        <f t="shared" si="14"/>
        <v>0</v>
      </c>
    </row>
    <row r="93" spans="1:8" ht="90.75" customHeight="1">
      <c r="A93" s="58" t="s">
        <v>170</v>
      </c>
      <c r="B93" s="59" t="s">
        <v>171</v>
      </c>
      <c r="C93" s="60">
        <f>C94</f>
        <v>0</v>
      </c>
      <c r="D93" s="60">
        <f>D94</f>
        <v>0</v>
      </c>
      <c r="E93" s="52"/>
      <c r="F93" s="53"/>
      <c r="G93" s="63">
        <f t="shared" si="13"/>
        <v>0</v>
      </c>
      <c r="H93" s="64">
        <f t="shared" si="14"/>
        <v>0</v>
      </c>
    </row>
    <row r="94" spans="1:8" ht="50.25" customHeight="1">
      <c r="A94" s="70" t="s">
        <v>172</v>
      </c>
      <c r="B94" s="71" t="s">
        <v>173</v>
      </c>
      <c r="C94" s="72">
        <v>0</v>
      </c>
      <c r="D94" s="72">
        <v>0</v>
      </c>
      <c r="E94" s="52"/>
      <c r="F94" s="53"/>
      <c r="G94" s="47">
        <f t="shared" si="13"/>
        <v>0</v>
      </c>
      <c r="H94" s="69">
        <f t="shared" si="14"/>
        <v>0</v>
      </c>
    </row>
    <row r="95" spans="1:8" ht="30.75" customHeight="1" hidden="1">
      <c r="A95" s="45" t="s">
        <v>174</v>
      </c>
      <c r="B95" s="45" t="s">
        <v>175</v>
      </c>
      <c r="C95" s="82">
        <f>C96+C97</f>
        <v>0</v>
      </c>
      <c r="D95" s="83">
        <f>D96+D97</f>
        <v>0</v>
      </c>
      <c r="E95" s="52"/>
      <c r="F95" s="52"/>
      <c r="G95" s="78">
        <f t="shared" si="13"/>
        <v>0</v>
      </c>
      <c r="H95" s="78">
        <f t="shared" si="14"/>
        <v>0</v>
      </c>
    </row>
    <row r="96" spans="1:8" ht="21.75" customHeight="1" hidden="1">
      <c r="A96" s="70" t="s">
        <v>176</v>
      </c>
      <c r="B96" s="70" t="s">
        <v>177</v>
      </c>
      <c r="C96" s="72">
        <v>0</v>
      </c>
      <c r="D96" s="72">
        <v>0</v>
      </c>
      <c r="E96" s="52"/>
      <c r="F96" s="53"/>
      <c r="G96" s="47">
        <f t="shared" si="13"/>
        <v>0</v>
      </c>
      <c r="H96" s="69">
        <f t="shared" si="14"/>
        <v>0</v>
      </c>
    </row>
    <row r="97" spans="1:8" ht="30.75" customHeight="1" hidden="1">
      <c r="A97" s="70" t="s">
        <v>178</v>
      </c>
      <c r="B97" s="70" t="s">
        <v>179</v>
      </c>
      <c r="C97" s="72">
        <v>0</v>
      </c>
      <c r="D97" s="72">
        <v>0</v>
      </c>
      <c r="E97" s="52"/>
      <c r="F97" s="53"/>
      <c r="G97" s="47">
        <f t="shared" si="13"/>
        <v>0</v>
      </c>
      <c r="H97" s="69">
        <f t="shared" si="14"/>
        <v>0</v>
      </c>
    </row>
    <row r="98" spans="1:8" ht="54" customHeight="1" hidden="1">
      <c r="A98" s="45" t="s">
        <v>180</v>
      </c>
      <c r="B98" s="45" t="s">
        <v>181</v>
      </c>
      <c r="C98" s="82">
        <f>C99+C100</f>
        <v>0</v>
      </c>
      <c r="D98" s="83">
        <f>D99+D100</f>
        <v>0</v>
      </c>
      <c r="E98" s="52"/>
      <c r="F98" s="53"/>
      <c r="G98" s="78">
        <f t="shared" si="13"/>
        <v>0</v>
      </c>
      <c r="H98" s="78">
        <f aca="true" t="shared" si="15" ref="H98:H100">C98-D98</f>
        <v>0</v>
      </c>
    </row>
    <row r="99" spans="1:8" ht="19.5" customHeight="1" hidden="1">
      <c r="A99" s="70" t="s">
        <v>180</v>
      </c>
      <c r="B99" s="70" t="s">
        <v>182</v>
      </c>
      <c r="C99" s="72">
        <v>0</v>
      </c>
      <c r="D99" s="72">
        <v>0</v>
      </c>
      <c r="E99" s="52"/>
      <c r="F99" s="53"/>
      <c r="G99" s="47">
        <f t="shared" si="13"/>
        <v>0</v>
      </c>
      <c r="H99" s="69">
        <f t="shared" si="15"/>
        <v>0</v>
      </c>
    </row>
    <row r="100" spans="1:8" ht="19.5" customHeight="1" hidden="1">
      <c r="A100" s="70" t="s">
        <v>183</v>
      </c>
      <c r="B100" s="70" t="s">
        <v>184</v>
      </c>
      <c r="C100" s="72">
        <v>0</v>
      </c>
      <c r="D100" s="72">
        <v>0</v>
      </c>
      <c r="E100" s="52"/>
      <c r="F100" s="53"/>
      <c r="G100" s="47">
        <f t="shared" si="13"/>
        <v>0</v>
      </c>
      <c r="H100" s="69">
        <f t="shared" si="15"/>
        <v>0</v>
      </c>
    </row>
    <row r="101" spans="1:8" ht="19.5" customHeight="1">
      <c r="A101" s="76" t="s">
        <v>185</v>
      </c>
      <c r="B101" s="76" t="s">
        <v>186</v>
      </c>
      <c r="C101" s="51">
        <f>C104+C102+C106</f>
        <v>3000</v>
      </c>
      <c r="D101" s="51">
        <f>D104+D102+D106</f>
        <v>0</v>
      </c>
      <c r="E101" s="52"/>
      <c r="F101" s="53"/>
      <c r="G101" s="49">
        <f t="shared" si="13"/>
        <v>0</v>
      </c>
      <c r="H101" s="50">
        <f aca="true" t="shared" si="16" ref="H101:H105">C101-G101</f>
        <v>3000</v>
      </c>
    </row>
    <row r="102" spans="1:8" ht="51" customHeight="1">
      <c r="A102" s="54" t="s">
        <v>187</v>
      </c>
      <c r="B102" s="81" t="s">
        <v>188</v>
      </c>
      <c r="C102" s="55">
        <f>C103</f>
        <v>0</v>
      </c>
      <c r="D102" s="55">
        <f>D103</f>
        <v>0</v>
      </c>
      <c r="E102" s="52"/>
      <c r="F102" s="53"/>
      <c r="G102" s="56">
        <f t="shared" si="13"/>
        <v>0</v>
      </c>
      <c r="H102" s="57">
        <f t="shared" si="16"/>
        <v>0</v>
      </c>
    </row>
    <row r="103" spans="1:8" ht="51.75" customHeight="1">
      <c r="A103" s="65" t="s">
        <v>187</v>
      </c>
      <c r="B103" s="66" t="s">
        <v>189</v>
      </c>
      <c r="C103" s="67">
        <v>0</v>
      </c>
      <c r="D103" s="67">
        <v>0</v>
      </c>
      <c r="E103" s="61"/>
      <c r="F103" s="62"/>
      <c r="G103" s="68">
        <f t="shared" si="13"/>
        <v>0</v>
      </c>
      <c r="H103" s="69">
        <f t="shared" si="16"/>
        <v>0</v>
      </c>
    </row>
    <row r="104" spans="1:8" ht="40.5" customHeight="1">
      <c r="A104" s="54" t="s">
        <v>190</v>
      </c>
      <c r="B104" s="81" t="s">
        <v>191</v>
      </c>
      <c r="C104" s="55">
        <f>C105</f>
        <v>0</v>
      </c>
      <c r="D104" s="55">
        <f>D105</f>
        <v>0</v>
      </c>
      <c r="E104" s="52"/>
      <c r="F104" s="53"/>
      <c r="G104" s="56">
        <f t="shared" si="13"/>
        <v>0</v>
      </c>
      <c r="H104" s="57">
        <f t="shared" si="16"/>
        <v>0</v>
      </c>
    </row>
    <row r="105" spans="1:8" ht="39.75" customHeight="1">
      <c r="A105" s="65" t="s">
        <v>192</v>
      </c>
      <c r="B105" s="66" t="s">
        <v>193</v>
      </c>
      <c r="C105" s="67">
        <v>0</v>
      </c>
      <c r="D105" s="67">
        <v>0</v>
      </c>
      <c r="E105" s="61"/>
      <c r="F105" s="62"/>
      <c r="G105" s="68">
        <f t="shared" si="13"/>
        <v>0</v>
      </c>
      <c r="H105" s="69">
        <f t="shared" si="16"/>
        <v>0</v>
      </c>
    </row>
    <row r="106" spans="1:8" ht="32.25" customHeight="1">
      <c r="A106" s="81" t="s">
        <v>194</v>
      </c>
      <c r="B106" s="81" t="s">
        <v>195</v>
      </c>
      <c r="C106" s="55">
        <f>C107</f>
        <v>3000</v>
      </c>
      <c r="D106" s="55">
        <f aca="true" t="shared" si="17" ref="D106:D107">D107</f>
        <v>0</v>
      </c>
      <c r="E106" s="84"/>
      <c r="F106" s="85"/>
      <c r="G106" s="56">
        <f>G107</f>
        <v>0</v>
      </c>
      <c r="H106" s="57">
        <f>H107</f>
        <v>3000</v>
      </c>
    </row>
    <row r="107" spans="1:8" ht="36.75" customHeight="1">
      <c r="A107" s="66" t="s">
        <v>196</v>
      </c>
      <c r="B107" s="66" t="s">
        <v>197</v>
      </c>
      <c r="C107" s="67">
        <v>3000</v>
      </c>
      <c r="D107" s="67">
        <f t="shared" si="17"/>
        <v>0</v>
      </c>
      <c r="E107" s="61"/>
      <c r="F107" s="62"/>
      <c r="G107" s="68">
        <f>D107</f>
        <v>0</v>
      </c>
      <c r="H107" s="69">
        <f>C107-G107</f>
        <v>3000</v>
      </c>
    </row>
    <row r="108" spans="1:8" ht="29.25" customHeight="1" hidden="1">
      <c r="A108" s="65" t="s">
        <v>198</v>
      </c>
      <c r="B108" s="65" t="s">
        <v>199</v>
      </c>
      <c r="C108" s="67"/>
      <c r="D108" s="67"/>
      <c r="E108" s="61"/>
      <c r="F108" s="62"/>
      <c r="G108" s="68"/>
      <c r="H108" s="69"/>
    </row>
    <row r="109" spans="1:8" ht="30.75" customHeight="1" hidden="1">
      <c r="A109" s="45" t="s">
        <v>196</v>
      </c>
      <c r="B109" s="45" t="s">
        <v>200</v>
      </c>
      <c r="C109" s="75">
        <f aca="true" t="shared" si="18" ref="C109:C110">C110</f>
        <v>0</v>
      </c>
      <c r="D109" s="75">
        <f aca="true" t="shared" si="19" ref="D109:D110">D110</f>
        <v>0</v>
      </c>
      <c r="E109" s="52"/>
      <c r="F109" s="53"/>
      <c r="G109" s="49">
        <f aca="true" t="shared" si="20" ref="G109:G127">D109</f>
        <v>0</v>
      </c>
      <c r="H109" s="50">
        <f aca="true" t="shared" si="21" ref="H109:H127">C109-G109</f>
        <v>0</v>
      </c>
    </row>
    <row r="110" spans="1:8" ht="30.75" customHeight="1" hidden="1">
      <c r="A110" s="54" t="s">
        <v>196</v>
      </c>
      <c r="B110" s="54" t="s">
        <v>201</v>
      </c>
      <c r="C110" s="55">
        <f t="shared" si="18"/>
        <v>0</v>
      </c>
      <c r="D110" s="55">
        <f t="shared" si="19"/>
        <v>0</v>
      </c>
      <c r="E110" s="52"/>
      <c r="F110" s="53"/>
      <c r="G110" s="56">
        <f t="shared" si="20"/>
        <v>0</v>
      </c>
      <c r="H110" s="57">
        <f t="shared" si="21"/>
        <v>0</v>
      </c>
    </row>
    <row r="111" spans="1:8" ht="29.25" customHeight="1" hidden="1">
      <c r="A111" s="65" t="s">
        <v>196</v>
      </c>
      <c r="B111" s="65" t="s">
        <v>202</v>
      </c>
      <c r="C111" s="67">
        <v>0</v>
      </c>
      <c r="D111" s="67">
        <v>0</v>
      </c>
      <c r="E111" s="61"/>
      <c r="F111" s="62"/>
      <c r="G111" s="68">
        <f t="shared" si="20"/>
        <v>0</v>
      </c>
      <c r="H111" s="69">
        <f t="shared" si="21"/>
        <v>0</v>
      </c>
    </row>
    <row r="112" spans="1:8" ht="19.5" customHeight="1">
      <c r="A112" s="76" t="s">
        <v>203</v>
      </c>
      <c r="B112" s="76" t="s">
        <v>204</v>
      </c>
      <c r="C112" s="75">
        <f>C113</f>
        <v>0</v>
      </c>
      <c r="D112" s="75">
        <f>D113</f>
        <v>0</v>
      </c>
      <c r="E112" s="52"/>
      <c r="F112" s="53"/>
      <c r="G112" s="49">
        <f t="shared" si="20"/>
        <v>0</v>
      </c>
      <c r="H112" s="50">
        <f t="shared" si="21"/>
        <v>0</v>
      </c>
    </row>
    <row r="113" spans="1:8" ht="15" customHeight="1">
      <c r="A113" s="54" t="s">
        <v>205</v>
      </c>
      <c r="B113" s="54" t="s">
        <v>206</v>
      </c>
      <c r="C113" s="55">
        <f>SUM(C114:C115)</f>
        <v>0</v>
      </c>
      <c r="D113" s="55">
        <f>SUM(D114:D115)</f>
        <v>0</v>
      </c>
      <c r="E113" s="52"/>
      <c r="F113" s="53"/>
      <c r="G113" s="56">
        <f t="shared" si="20"/>
        <v>0</v>
      </c>
      <c r="H113" s="57">
        <f t="shared" si="21"/>
        <v>0</v>
      </c>
    </row>
    <row r="114" spans="1:8" ht="22.5" customHeight="1">
      <c r="A114" s="65" t="s">
        <v>207</v>
      </c>
      <c r="B114" s="65" t="s">
        <v>208</v>
      </c>
      <c r="C114" s="67">
        <v>0</v>
      </c>
      <c r="D114" s="67">
        <v>0</v>
      </c>
      <c r="E114" s="61"/>
      <c r="F114" s="62"/>
      <c r="G114" s="68">
        <f t="shared" si="20"/>
        <v>0</v>
      </c>
      <c r="H114" s="69">
        <f t="shared" si="21"/>
        <v>0</v>
      </c>
    </row>
    <row r="115" spans="1:8" ht="24" customHeight="1">
      <c r="A115" s="65" t="s">
        <v>209</v>
      </c>
      <c r="B115" s="65" t="s">
        <v>210</v>
      </c>
      <c r="C115" s="67">
        <v>0</v>
      </c>
      <c r="D115" s="67">
        <v>0</v>
      </c>
      <c r="E115" s="61"/>
      <c r="F115" s="62"/>
      <c r="G115" s="68">
        <f t="shared" si="20"/>
        <v>0</v>
      </c>
      <c r="H115" s="69">
        <f t="shared" si="21"/>
        <v>0</v>
      </c>
    </row>
    <row r="116" spans="1:8" ht="15" customHeight="1">
      <c r="A116" s="45" t="s">
        <v>211</v>
      </c>
      <c r="B116" s="76" t="s">
        <v>212</v>
      </c>
      <c r="C116" s="51">
        <f>C117+C134+C138+C141</f>
        <v>4946700</v>
      </c>
      <c r="D116" s="51">
        <f>D117+D134+D138+D141</f>
        <v>1372046.87</v>
      </c>
      <c r="E116" s="52"/>
      <c r="F116" s="53"/>
      <c r="G116" s="49">
        <f t="shared" si="20"/>
        <v>1372046.87</v>
      </c>
      <c r="H116" s="50">
        <f t="shared" si="21"/>
        <v>3574653.13</v>
      </c>
    </row>
    <row r="117" spans="1:8" ht="32.25" customHeight="1">
      <c r="A117" s="45" t="s">
        <v>213</v>
      </c>
      <c r="B117" s="76" t="s">
        <v>214</v>
      </c>
      <c r="C117" s="51">
        <f>C118+C125+C122+C131</f>
        <v>4946700</v>
      </c>
      <c r="D117" s="51">
        <f>D118+D125+D122+D131</f>
        <v>1372046.87</v>
      </c>
      <c r="E117" s="52"/>
      <c r="F117" s="53"/>
      <c r="G117" s="49">
        <f t="shared" si="20"/>
        <v>1372046.87</v>
      </c>
      <c r="H117" s="50">
        <f t="shared" si="21"/>
        <v>3574653.13</v>
      </c>
    </row>
    <row r="118" spans="1:8" ht="25.5" customHeight="1">
      <c r="A118" s="54" t="s">
        <v>215</v>
      </c>
      <c r="B118" s="81" t="s">
        <v>216</v>
      </c>
      <c r="C118" s="55">
        <f aca="true" t="shared" si="22" ref="C118:C119">C119</f>
        <v>1841000</v>
      </c>
      <c r="D118" s="55">
        <f>D119</f>
        <v>460250</v>
      </c>
      <c r="E118" s="52"/>
      <c r="F118" s="53"/>
      <c r="G118" s="56">
        <f t="shared" si="20"/>
        <v>460250</v>
      </c>
      <c r="H118" s="57">
        <f t="shared" si="21"/>
        <v>1380750</v>
      </c>
    </row>
    <row r="119" spans="1:8" ht="23.25" customHeight="1">
      <c r="A119" s="58" t="s">
        <v>217</v>
      </c>
      <c r="B119" s="59" t="s">
        <v>218</v>
      </c>
      <c r="C119" s="60">
        <f t="shared" si="22"/>
        <v>1841000</v>
      </c>
      <c r="D119" s="60">
        <f>D120+D121</f>
        <v>460250</v>
      </c>
      <c r="E119" s="52"/>
      <c r="F119" s="53"/>
      <c r="G119" s="63">
        <f t="shared" si="20"/>
        <v>460250</v>
      </c>
      <c r="H119" s="64">
        <f t="shared" si="21"/>
        <v>1380750</v>
      </c>
    </row>
    <row r="120" spans="1:8" ht="29.25" customHeight="1">
      <c r="A120" s="70" t="s">
        <v>219</v>
      </c>
      <c r="B120" s="71" t="s">
        <v>220</v>
      </c>
      <c r="C120" s="72">
        <v>1841000</v>
      </c>
      <c r="D120" s="72">
        <v>460250</v>
      </c>
      <c r="E120" s="52"/>
      <c r="F120" s="53"/>
      <c r="G120" s="47">
        <f t="shared" si="20"/>
        <v>460250</v>
      </c>
      <c r="H120" s="69">
        <f t="shared" si="21"/>
        <v>1380750</v>
      </c>
    </row>
    <row r="121" spans="1:8" ht="21" customHeight="1" hidden="1">
      <c r="A121" s="70" t="s">
        <v>221</v>
      </c>
      <c r="B121" s="71" t="s">
        <v>222</v>
      </c>
      <c r="C121" s="72">
        <v>0</v>
      </c>
      <c r="D121" s="53">
        <v>0</v>
      </c>
      <c r="E121" s="52"/>
      <c r="F121" s="53"/>
      <c r="G121" s="47">
        <f t="shared" si="20"/>
        <v>0</v>
      </c>
      <c r="H121" s="69">
        <f t="shared" si="21"/>
        <v>0</v>
      </c>
    </row>
    <row r="122" spans="1:8" ht="24.75" customHeight="1">
      <c r="A122" s="54" t="s">
        <v>223</v>
      </c>
      <c r="B122" s="81" t="s">
        <v>224</v>
      </c>
      <c r="C122" s="86">
        <f>C123+C124</f>
        <v>3000000</v>
      </c>
      <c r="D122" s="86">
        <f>D123+D124</f>
        <v>900000</v>
      </c>
      <c r="E122" s="52"/>
      <c r="F122" s="53"/>
      <c r="G122" s="86">
        <f t="shared" si="20"/>
        <v>900000</v>
      </c>
      <c r="H122" s="87">
        <f t="shared" si="21"/>
        <v>2100000</v>
      </c>
    </row>
    <row r="123" spans="1:8" ht="22.5" customHeight="1">
      <c r="A123" s="70" t="s">
        <v>225</v>
      </c>
      <c r="B123" s="71" t="s">
        <v>226</v>
      </c>
      <c r="C123" s="72">
        <v>0</v>
      </c>
      <c r="D123" s="72">
        <v>0</v>
      </c>
      <c r="E123" s="52"/>
      <c r="F123" s="53"/>
      <c r="G123" s="47">
        <f t="shared" si="20"/>
        <v>0</v>
      </c>
      <c r="H123" s="69">
        <f t="shared" si="21"/>
        <v>0</v>
      </c>
    </row>
    <row r="124" spans="1:8" ht="36.75" customHeight="1">
      <c r="A124" s="70" t="s">
        <v>227</v>
      </c>
      <c r="B124" s="71" t="s">
        <v>228</v>
      </c>
      <c r="C124" s="72">
        <v>3000000</v>
      </c>
      <c r="D124" s="72">
        <v>900000</v>
      </c>
      <c r="E124" s="52"/>
      <c r="F124" s="53"/>
      <c r="G124" s="47">
        <f t="shared" si="20"/>
        <v>900000</v>
      </c>
      <c r="H124" s="69">
        <f t="shared" si="21"/>
        <v>2100000</v>
      </c>
    </row>
    <row r="125" spans="1:8" ht="22.5" customHeight="1">
      <c r="A125" s="54" t="s">
        <v>229</v>
      </c>
      <c r="B125" s="81" t="s">
        <v>230</v>
      </c>
      <c r="C125" s="55">
        <f>C126+C129</f>
        <v>105700</v>
      </c>
      <c r="D125" s="55">
        <f>D126+D129</f>
        <v>11796.87</v>
      </c>
      <c r="E125" s="52"/>
      <c r="F125" s="53"/>
      <c r="G125" s="56">
        <f t="shared" si="20"/>
        <v>11796.87</v>
      </c>
      <c r="H125" s="57">
        <f t="shared" si="21"/>
        <v>93903.13</v>
      </c>
    </row>
    <row r="126" spans="1:8" ht="36" customHeight="1">
      <c r="A126" s="58" t="s">
        <v>231</v>
      </c>
      <c r="B126" s="59" t="s">
        <v>232</v>
      </c>
      <c r="C126" s="60">
        <f>C127</f>
        <v>101200</v>
      </c>
      <c r="D126" s="60">
        <f>D127</f>
        <v>10671.87</v>
      </c>
      <c r="E126" s="52"/>
      <c r="F126" s="53"/>
      <c r="G126" s="63">
        <f t="shared" si="20"/>
        <v>10671.87</v>
      </c>
      <c r="H126" s="64">
        <f t="shared" si="21"/>
        <v>90528.13</v>
      </c>
    </row>
    <row r="127" spans="1:8" ht="41.25" customHeight="1">
      <c r="A127" s="70" t="s">
        <v>233</v>
      </c>
      <c r="B127" s="71" t="s">
        <v>234</v>
      </c>
      <c r="C127" s="72">
        <v>101200</v>
      </c>
      <c r="D127" s="72">
        <v>10671.87</v>
      </c>
      <c r="E127" s="52"/>
      <c r="F127" s="53"/>
      <c r="G127" s="47">
        <f t="shared" si="20"/>
        <v>10671.87</v>
      </c>
      <c r="H127" s="69">
        <f t="shared" si="21"/>
        <v>90528.13</v>
      </c>
    </row>
    <row r="128" spans="1:8" ht="45" customHeight="1" hidden="1">
      <c r="A128" s="70" t="s">
        <v>235</v>
      </c>
      <c r="B128" s="71"/>
      <c r="C128" s="88"/>
      <c r="D128" s="88"/>
      <c r="E128" s="89"/>
      <c r="F128" s="90"/>
      <c r="G128" s="47"/>
      <c r="H128" s="69"/>
    </row>
    <row r="129" spans="1:8" ht="36" customHeight="1">
      <c r="A129" s="58" t="s">
        <v>236</v>
      </c>
      <c r="B129" s="59" t="s">
        <v>237</v>
      </c>
      <c r="C129" s="91">
        <f>C130</f>
        <v>4500</v>
      </c>
      <c r="D129" s="91">
        <f>D130</f>
        <v>1125</v>
      </c>
      <c r="E129" s="89"/>
      <c r="F129" s="90"/>
      <c r="G129" s="63">
        <f aca="true" t="shared" si="23" ref="G129:G131">D129</f>
        <v>1125</v>
      </c>
      <c r="H129" s="64">
        <f aca="true" t="shared" si="24" ref="H129:H131">C129-G129</f>
        <v>3375</v>
      </c>
    </row>
    <row r="130" spans="1:8" ht="33" customHeight="1">
      <c r="A130" s="70" t="s">
        <v>238</v>
      </c>
      <c r="B130" s="71" t="s">
        <v>239</v>
      </c>
      <c r="C130" s="88">
        <v>4500</v>
      </c>
      <c r="D130" s="88">
        <v>1125</v>
      </c>
      <c r="E130" s="89"/>
      <c r="F130" s="90"/>
      <c r="G130" s="47">
        <f t="shared" si="23"/>
        <v>1125</v>
      </c>
      <c r="H130" s="69">
        <f t="shared" si="24"/>
        <v>3375</v>
      </c>
    </row>
    <row r="131" spans="1:8" ht="25.5" customHeight="1">
      <c r="A131" s="54" t="s">
        <v>240</v>
      </c>
      <c r="B131" s="81" t="s">
        <v>241</v>
      </c>
      <c r="C131" s="55">
        <f>SUM(C132:C133)</f>
        <v>0</v>
      </c>
      <c r="D131" s="55">
        <f>D132+D133</f>
        <v>0</v>
      </c>
      <c r="E131" s="89"/>
      <c r="F131" s="90"/>
      <c r="G131" s="56">
        <f t="shared" si="23"/>
        <v>0</v>
      </c>
      <c r="H131" s="57">
        <f t="shared" si="24"/>
        <v>0</v>
      </c>
    </row>
    <row r="132" spans="1:8" ht="21" customHeight="1" hidden="1">
      <c r="A132" s="70" t="s">
        <v>242</v>
      </c>
      <c r="B132" s="71" t="s">
        <v>243</v>
      </c>
      <c r="C132" s="88">
        <v>0</v>
      </c>
      <c r="D132" s="88">
        <v>0</v>
      </c>
      <c r="E132" s="89"/>
      <c r="F132" s="90"/>
      <c r="G132" s="47"/>
      <c r="H132" s="64"/>
    </row>
    <row r="133" spans="1:8" ht="24" customHeight="1">
      <c r="A133" s="70" t="s">
        <v>242</v>
      </c>
      <c r="B133" s="71" t="s">
        <v>244</v>
      </c>
      <c r="C133" s="88"/>
      <c r="D133" s="88"/>
      <c r="E133" s="89"/>
      <c r="F133" s="90"/>
      <c r="G133" s="47">
        <f aca="true" t="shared" si="25" ref="G133:G135">D133</f>
        <v>0</v>
      </c>
      <c r="H133" s="69">
        <f aca="true" t="shared" si="26" ref="H133:H135">C133-G133</f>
        <v>0</v>
      </c>
    </row>
    <row r="134" spans="1:8" ht="23.25" customHeight="1">
      <c r="A134" s="45" t="s">
        <v>245</v>
      </c>
      <c r="B134" s="45" t="s">
        <v>246</v>
      </c>
      <c r="C134" s="75">
        <f>C135</f>
        <v>0</v>
      </c>
      <c r="D134" s="75">
        <f>D135+D136</f>
        <v>0</v>
      </c>
      <c r="E134" s="52"/>
      <c r="F134" s="53"/>
      <c r="G134" s="49">
        <f t="shared" si="25"/>
        <v>0</v>
      </c>
      <c r="H134" s="83">
        <f t="shared" si="26"/>
        <v>0</v>
      </c>
    </row>
    <row r="135" spans="1:8" ht="27.75" customHeight="1">
      <c r="A135" s="92" t="s">
        <v>247</v>
      </c>
      <c r="B135" s="92" t="s">
        <v>248</v>
      </c>
      <c r="C135" s="87">
        <f>C137</f>
        <v>0</v>
      </c>
      <c r="D135" s="87">
        <f>D137</f>
        <v>0</v>
      </c>
      <c r="E135" s="89"/>
      <c r="F135" s="90"/>
      <c r="G135" s="87">
        <f t="shared" si="25"/>
        <v>0</v>
      </c>
      <c r="H135" s="87">
        <f t="shared" si="26"/>
        <v>0</v>
      </c>
    </row>
    <row r="136" spans="1:8" ht="0.75" customHeight="1">
      <c r="A136" s="92"/>
      <c r="B136" s="71" t="s">
        <v>249</v>
      </c>
      <c r="C136" s="93"/>
      <c r="D136" s="94"/>
      <c r="E136" s="89"/>
      <c r="F136" s="90"/>
      <c r="G136" s="95"/>
      <c r="H136" s="95"/>
    </row>
    <row r="137" spans="1:8" ht="33" customHeight="1">
      <c r="A137" s="70" t="s">
        <v>250</v>
      </c>
      <c r="B137" s="71" t="s">
        <v>251</v>
      </c>
      <c r="C137" s="88">
        <v>0</v>
      </c>
      <c r="D137" s="88">
        <v>0</v>
      </c>
      <c r="E137" s="89"/>
      <c r="F137" s="90"/>
      <c r="G137" s="96">
        <v>0</v>
      </c>
      <c r="H137" s="69">
        <v>0</v>
      </c>
    </row>
    <row r="138" spans="1:8" ht="54.75" customHeight="1">
      <c r="A138" s="45" t="s">
        <v>252</v>
      </c>
      <c r="B138" s="76" t="s">
        <v>253</v>
      </c>
      <c r="C138" s="75">
        <f aca="true" t="shared" si="27" ref="C138:C139">C139</f>
        <v>0</v>
      </c>
      <c r="D138" s="75">
        <f aca="true" t="shared" si="28" ref="D138:D139">D139</f>
        <v>0</v>
      </c>
      <c r="E138" s="52"/>
      <c r="F138" s="53"/>
      <c r="G138" s="49">
        <f aca="true" t="shared" si="29" ref="G138:G139">D138</f>
        <v>0</v>
      </c>
      <c r="H138" s="83">
        <f aca="true" t="shared" si="30" ref="H138:H139">C138-G138</f>
        <v>0</v>
      </c>
    </row>
    <row r="139" spans="1:8" ht="50.25" customHeight="1">
      <c r="A139" s="65" t="s">
        <v>254</v>
      </c>
      <c r="B139" s="71" t="s">
        <v>255</v>
      </c>
      <c r="C139" s="87">
        <f t="shared" si="27"/>
        <v>0</v>
      </c>
      <c r="D139" s="87">
        <f t="shared" si="28"/>
        <v>0</v>
      </c>
      <c r="E139" s="89"/>
      <c r="F139" s="90"/>
      <c r="G139" s="87">
        <f t="shared" si="29"/>
        <v>0</v>
      </c>
      <c r="H139" s="87">
        <f t="shared" si="30"/>
        <v>0</v>
      </c>
    </row>
    <row r="140" spans="1:8" ht="46.5" customHeight="1">
      <c r="A140" s="70" t="s">
        <v>254</v>
      </c>
      <c r="B140" s="71" t="s">
        <v>256</v>
      </c>
      <c r="C140" s="88">
        <v>0</v>
      </c>
      <c r="D140" s="88"/>
      <c r="E140" s="89"/>
      <c r="F140" s="90"/>
      <c r="G140" s="96">
        <v>0</v>
      </c>
      <c r="H140" s="69">
        <v>0</v>
      </c>
    </row>
    <row r="141" spans="1:8" ht="28.5" customHeight="1" hidden="1">
      <c r="A141" s="45" t="s">
        <v>257</v>
      </c>
      <c r="B141" s="76" t="s">
        <v>258</v>
      </c>
      <c r="C141" s="75">
        <f aca="true" t="shared" si="31" ref="C141:C142">C142</f>
        <v>0</v>
      </c>
      <c r="D141" s="75">
        <f aca="true" t="shared" si="32" ref="D141:D142">D142</f>
        <v>0</v>
      </c>
      <c r="E141" s="52"/>
      <c r="F141" s="53"/>
      <c r="G141" s="49">
        <f aca="true" t="shared" si="33" ref="G141:G142">D141</f>
        <v>0</v>
      </c>
      <c r="H141" s="83">
        <f aca="true" t="shared" si="34" ref="H141:H142">C141-G141</f>
        <v>0</v>
      </c>
    </row>
    <row r="142" spans="1:8" ht="39" customHeight="1">
      <c r="A142" s="97" t="s">
        <v>259</v>
      </c>
      <c r="B142" s="98" t="s">
        <v>260</v>
      </c>
      <c r="C142" s="79">
        <f t="shared" si="31"/>
        <v>0</v>
      </c>
      <c r="D142" s="79">
        <f t="shared" si="32"/>
        <v>0</v>
      </c>
      <c r="E142" s="89"/>
      <c r="F142" s="90"/>
      <c r="G142" s="79">
        <f t="shared" si="33"/>
        <v>0</v>
      </c>
      <c r="H142" s="79">
        <f t="shared" si="34"/>
        <v>0</v>
      </c>
    </row>
    <row r="143" spans="1:8" ht="34.5" customHeight="1">
      <c r="A143" s="70" t="s">
        <v>259</v>
      </c>
      <c r="B143" s="71" t="s">
        <v>260</v>
      </c>
      <c r="C143" s="88">
        <v>0</v>
      </c>
      <c r="D143" s="88"/>
      <c r="E143" s="89"/>
      <c r="F143" s="90"/>
      <c r="G143" s="96">
        <v>0</v>
      </c>
      <c r="H143" s="69">
        <v>0</v>
      </c>
    </row>
    <row r="144" spans="1:8" ht="18.75" customHeight="1">
      <c r="A144" s="99" t="s">
        <v>261</v>
      </c>
      <c r="B144" s="99" t="s">
        <v>262</v>
      </c>
      <c r="C144" s="100">
        <f>C20+C116</f>
        <v>11777451</v>
      </c>
      <c r="D144" s="100">
        <f>D20+D116</f>
        <v>2306073.68</v>
      </c>
      <c r="E144" s="101"/>
      <c r="F144" s="102"/>
      <c r="G144" s="103">
        <f>D144</f>
        <v>2306073.68</v>
      </c>
      <c r="H144" s="50">
        <f>C144-G144</f>
        <v>9471377.32</v>
      </c>
    </row>
  </sheetData>
  <sheetProtection selectLockedCells="1" selectUnlockedCells="1"/>
  <mergeCells count="1">
    <mergeCell ref="A2:H2"/>
  </mergeCells>
  <printOptions/>
  <pageMargins left="0.39375" right="0.39375" top="0.24027777777777778" bottom="0.2" header="0.5118055555555555" footer="0.5118055555555555"/>
  <pageSetup horizontalDpi="300" verticalDpi="300" orientation="landscape" pageOrder="overThenDown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3"/>
  <sheetViews>
    <sheetView zoomScale="83" zoomScaleNormal="83" workbookViewId="0" topLeftCell="A4">
      <selection activeCell="G43" sqref="G43"/>
    </sheetView>
  </sheetViews>
  <sheetFormatPr defaultColWidth="8.00390625" defaultRowHeight="12.75"/>
  <cols>
    <col min="1" max="1" width="0.875" style="104" customWidth="1"/>
    <col min="2" max="2" width="29.125" style="104" customWidth="1"/>
    <col min="3" max="3" width="4.125" style="104" customWidth="1"/>
    <col min="4" max="4" width="26.50390625" style="104" customWidth="1"/>
    <col min="5" max="6" width="14.50390625" style="104" customWidth="1"/>
    <col min="7" max="7" width="18.00390625" style="104" customWidth="1"/>
    <col min="8" max="9" width="11.375" style="104" customWidth="1"/>
    <col min="10" max="10" width="11.50390625" style="104" customWidth="1"/>
    <col min="11" max="11" width="11.375" style="104" customWidth="1"/>
    <col min="12" max="12" width="11.50390625" style="104" customWidth="1"/>
    <col min="13" max="16384" width="9.125" style="104" customWidth="1"/>
  </cols>
  <sheetData>
    <row r="1" ht="11.25" hidden="1">
      <c r="L1" s="105"/>
    </row>
    <row r="2" spans="2:12" ht="10.5" customHeight="1">
      <c r="B2" s="106"/>
      <c r="C2" s="107"/>
      <c r="D2" s="108"/>
      <c r="E2" s="107"/>
      <c r="F2" s="109"/>
      <c r="G2" s="109"/>
      <c r="H2" s="110"/>
      <c r="I2" s="110"/>
      <c r="J2" s="110"/>
      <c r="K2" s="111"/>
      <c r="L2" s="112" t="s">
        <v>263</v>
      </c>
    </row>
    <row r="3" spans="2:12" ht="15" customHeight="1">
      <c r="B3" s="113"/>
      <c r="C3" s="113"/>
      <c r="D3" s="114"/>
      <c r="E3" s="115"/>
      <c r="F3" s="116" t="s">
        <v>264</v>
      </c>
      <c r="G3" s="117"/>
      <c r="H3" s="115"/>
      <c r="I3" s="117"/>
      <c r="J3" s="117"/>
      <c r="K3" s="117"/>
      <c r="L3" s="118"/>
    </row>
    <row r="4" spans="2:12" ht="9.75" customHeight="1">
      <c r="B4" s="113"/>
      <c r="C4" s="113"/>
      <c r="D4" s="114"/>
      <c r="E4" s="115"/>
      <c r="F4" s="116"/>
      <c r="G4" s="117"/>
      <c r="H4" s="115"/>
      <c r="I4" s="117"/>
      <c r="J4" s="117"/>
      <c r="K4" s="117"/>
      <c r="L4" s="118"/>
    </row>
    <row r="5" spans="2:12" ht="12.75" customHeight="1">
      <c r="B5" s="119" t="s">
        <v>21</v>
      </c>
      <c r="C5" s="120" t="s">
        <v>265</v>
      </c>
      <c r="D5" s="121" t="s">
        <v>266</v>
      </c>
      <c r="E5" s="122" t="s">
        <v>267</v>
      </c>
      <c r="F5" s="122" t="s">
        <v>268</v>
      </c>
      <c r="G5" s="123" t="s">
        <v>19</v>
      </c>
      <c r="H5" s="123"/>
      <c r="I5" s="123"/>
      <c r="J5" s="123"/>
      <c r="K5" s="124" t="s">
        <v>269</v>
      </c>
      <c r="L5" s="125"/>
    </row>
    <row r="6" spans="2:12" ht="13.5" customHeight="1">
      <c r="B6" s="119"/>
      <c r="C6" s="126" t="s">
        <v>270</v>
      </c>
      <c r="D6" s="127" t="s">
        <v>271</v>
      </c>
      <c r="E6" s="128" t="s">
        <v>272</v>
      </c>
      <c r="F6" s="128" t="s">
        <v>273</v>
      </c>
      <c r="G6" s="123"/>
      <c r="H6" s="123"/>
      <c r="I6" s="123"/>
      <c r="J6" s="123"/>
      <c r="K6" s="129" t="s">
        <v>274</v>
      </c>
      <c r="L6" s="130"/>
    </row>
    <row r="7" spans="2:12" ht="12.75" customHeight="1">
      <c r="B7" s="119"/>
      <c r="C7" s="126" t="s">
        <v>275</v>
      </c>
      <c r="D7" s="127" t="s">
        <v>276</v>
      </c>
      <c r="E7" s="128" t="s">
        <v>26</v>
      </c>
      <c r="F7" s="128" t="s">
        <v>277</v>
      </c>
      <c r="G7" s="131" t="s">
        <v>24</v>
      </c>
      <c r="H7" s="132" t="s">
        <v>24</v>
      </c>
      <c r="I7" s="133" t="s">
        <v>25</v>
      </c>
      <c r="J7" s="133"/>
      <c r="K7" s="133" t="s">
        <v>278</v>
      </c>
      <c r="L7" s="134" t="s">
        <v>279</v>
      </c>
    </row>
    <row r="8" spans="2:12" ht="12.75" customHeight="1">
      <c r="B8" s="119"/>
      <c r="C8" s="135"/>
      <c r="D8" s="127"/>
      <c r="E8" s="128"/>
      <c r="F8" s="128"/>
      <c r="G8" s="136" t="s">
        <v>280</v>
      </c>
      <c r="H8" s="137" t="s">
        <v>30</v>
      </c>
      <c r="I8" s="137" t="s">
        <v>31</v>
      </c>
      <c r="J8" s="137" t="s">
        <v>32</v>
      </c>
      <c r="K8" s="137" t="s">
        <v>281</v>
      </c>
      <c r="L8" s="138" t="s">
        <v>273</v>
      </c>
    </row>
    <row r="9" spans="2:12" ht="12.75" customHeight="1">
      <c r="B9" s="119"/>
      <c r="C9" s="139"/>
      <c r="D9" s="140"/>
      <c r="E9" s="141"/>
      <c r="F9" s="142"/>
      <c r="G9" s="143" t="s">
        <v>282</v>
      </c>
      <c r="H9" s="144" t="s">
        <v>35</v>
      </c>
      <c r="I9" s="144"/>
      <c r="J9" s="144"/>
      <c r="K9" s="144" t="s">
        <v>283</v>
      </c>
      <c r="L9" s="145" t="s">
        <v>277</v>
      </c>
    </row>
    <row r="10" spans="2:12" ht="11.25">
      <c r="B10" s="146">
        <v>1</v>
      </c>
      <c r="C10" s="147">
        <v>2</v>
      </c>
      <c r="D10" s="147">
        <v>3</v>
      </c>
      <c r="E10" s="148" t="s">
        <v>40</v>
      </c>
      <c r="F10" s="148" t="s">
        <v>41</v>
      </c>
      <c r="G10" s="148" t="s">
        <v>42</v>
      </c>
      <c r="H10" s="148" t="s">
        <v>43</v>
      </c>
      <c r="I10" s="148" t="s">
        <v>44</v>
      </c>
      <c r="J10" s="148" t="s">
        <v>45</v>
      </c>
      <c r="K10" s="148" t="s">
        <v>284</v>
      </c>
      <c r="L10" s="149" t="s">
        <v>285</v>
      </c>
    </row>
    <row r="11" spans="2:12" s="150" customFormat="1" ht="18" customHeight="1">
      <c r="B11" s="151" t="s">
        <v>286</v>
      </c>
      <c r="C11" s="152" t="s">
        <v>287</v>
      </c>
      <c r="D11" s="153"/>
      <c r="E11" s="154"/>
      <c r="F11" s="155">
        <f>F13+F75+F80+F95+F106+F156+F174+F208</f>
        <v>12815820</v>
      </c>
      <c r="G11" s="155">
        <f>G13+G75+G80+G95+G106+G156+G174+G208</f>
        <v>757790.3300000001</v>
      </c>
      <c r="H11" s="154"/>
      <c r="I11" s="155">
        <f>I13+I75+I80+I95+I106+I156+I174+I208</f>
        <v>0</v>
      </c>
      <c r="J11" s="155">
        <f>G11</f>
        <v>757790.3300000001</v>
      </c>
      <c r="K11" s="154"/>
      <c r="L11" s="156">
        <f>F11-J11</f>
        <v>12058029.67</v>
      </c>
    </row>
    <row r="12" spans="2:12" ht="15" customHeight="1">
      <c r="B12" s="157"/>
      <c r="C12" s="158"/>
      <c r="D12" s="159" t="s">
        <v>288</v>
      </c>
      <c r="E12" s="160"/>
      <c r="F12" s="161" t="s">
        <v>289</v>
      </c>
      <c r="G12" s="161" t="s">
        <v>289</v>
      </c>
      <c r="H12" s="161"/>
      <c r="I12" s="161"/>
      <c r="J12" s="162"/>
      <c r="K12" s="161"/>
      <c r="L12" s="163"/>
    </row>
    <row r="13" spans="2:12" ht="18" customHeight="1">
      <c r="B13" s="164" t="s">
        <v>290</v>
      </c>
      <c r="C13" s="165"/>
      <c r="D13" s="166" t="s">
        <v>291</v>
      </c>
      <c r="E13" s="167"/>
      <c r="F13" s="168">
        <f>F30+F34+F63+F66+F69</f>
        <v>3091800.0000000005</v>
      </c>
      <c r="G13" s="168">
        <f>G30+G34+G63+G66+G69</f>
        <v>480836.23</v>
      </c>
      <c r="H13" s="167"/>
      <c r="I13" s="168">
        <f>I30+I34+I63+I65+I66</f>
        <v>0</v>
      </c>
      <c r="J13" s="168">
        <f aca="true" t="shared" si="0" ref="J13:J28">G13</f>
        <v>480836.23</v>
      </c>
      <c r="K13" s="169"/>
      <c r="L13" s="170">
        <f aca="true" t="shared" si="1" ref="L13:L28">F13-J13</f>
        <v>2610963.7700000005</v>
      </c>
    </row>
    <row r="14" spans="2:12" ht="15" customHeight="1">
      <c r="B14" s="171" t="s">
        <v>292</v>
      </c>
      <c r="C14" s="172"/>
      <c r="D14" s="173" t="s">
        <v>293</v>
      </c>
      <c r="E14" s="174"/>
      <c r="F14" s="174">
        <f>F15+F18+F26+F27</f>
        <v>2818995.9600000004</v>
      </c>
      <c r="G14" s="174">
        <f>G15+G18+G26+G27</f>
        <v>478468.75</v>
      </c>
      <c r="H14" s="174"/>
      <c r="I14" s="174"/>
      <c r="J14" s="174">
        <f t="shared" si="0"/>
        <v>478468.75</v>
      </c>
      <c r="K14" s="174"/>
      <c r="L14" s="175">
        <f t="shared" si="1"/>
        <v>2340527.2100000004</v>
      </c>
    </row>
    <row r="15" spans="2:12" ht="15" customHeight="1">
      <c r="B15" s="176" t="s">
        <v>294</v>
      </c>
      <c r="C15" s="177"/>
      <c r="D15" s="178" t="s">
        <v>295</v>
      </c>
      <c r="E15" s="179"/>
      <c r="F15" s="179">
        <f>F16+F17</f>
        <v>2091000</v>
      </c>
      <c r="G15" s="179">
        <f>G16+G17</f>
        <v>391636.63</v>
      </c>
      <c r="H15" s="179"/>
      <c r="I15" s="179"/>
      <c r="J15" s="179">
        <f t="shared" si="0"/>
        <v>391636.63</v>
      </c>
      <c r="K15" s="179"/>
      <c r="L15" s="180">
        <f t="shared" si="1"/>
        <v>1699363.37</v>
      </c>
    </row>
    <row r="16" spans="2:12" ht="15" customHeight="1">
      <c r="B16" s="176" t="s">
        <v>296</v>
      </c>
      <c r="C16" s="177"/>
      <c r="D16" s="178" t="s">
        <v>297</v>
      </c>
      <c r="E16" s="179"/>
      <c r="F16" s="179">
        <f>F32+F38</f>
        <v>1605900</v>
      </c>
      <c r="G16" s="179">
        <f>G32+G38</f>
        <v>312205.11</v>
      </c>
      <c r="H16" s="179"/>
      <c r="I16" s="179"/>
      <c r="J16" s="179">
        <f t="shared" si="0"/>
        <v>312205.11</v>
      </c>
      <c r="K16" s="179"/>
      <c r="L16" s="180">
        <f t="shared" si="1"/>
        <v>1293694.8900000001</v>
      </c>
    </row>
    <row r="17" spans="2:12" ht="15" customHeight="1">
      <c r="B17" s="176" t="s">
        <v>298</v>
      </c>
      <c r="C17" s="177"/>
      <c r="D17" s="178" t="s">
        <v>299</v>
      </c>
      <c r="E17" s="179"/>
      <c r="F17" s="179">
        <f>F33+F40</f>
        <v>485100</v>
      </c>
      <c r="G17" s="179">
        <f>G33+G40</f>
        <v>79431.51999999999</v>
      </c>
      <c r="H17" s="179"/>
      <c r="I17" s="179"/>
      <c r="J17" s="179">
        <f t="shared" si="0"/>
        <v>79431.51999999999</v>
      </c>
      <c r="K17" s="179"/>
      <c r="L17" s="180">
        <f t="shared" si="1"/>
        <v>405668.48</v>
      </c>
    </row>
    <row r="18" spans="2:12" ht="15" customHeight="1">
      <c r="B18" s="171" t="s">
        <v>300</v>
      </c>
      <c r="C18" s="177"/>
      <c r="D18" s="178" t="s">
        <v>301</v>
      </c>
      <c r="E18" s="179"/>
      <c r="F18" s="179">
        <f>SUM(F19:F24)</f>
        <v>558737.3200000001</v>
      </c>
      <c r="G18" s="179">
        <f>SUM(G19:G24)</f>
        <v>83356.94</v>
      </c>
      <c r="H18" s="179"/>
      <c r="I18" s="179"/>
      <c r="J18" s="179">
        <f t="shared" si="0"/>
        <v>83356.94</v>
      </c>
      <c r="K18" s="179"/>
      <c r="L18" s="180">
        <f t="shared" si="1"/>
        <v>475380.38000000006</v>
      </c>
    </row>
    <row r="19" spans="2:12" ht="15" customHeight="1">
      <c r="B19" s="176" t="s">
        <v>302</v>
      </c>
      <c r="C19" s="177"/>
      <c r="D19" s="178" t="s">
        <v>303</v>
      </c>
      <c r="E19" s="179"/>
      <c r="F19" s="179">
        <f>F41</f>
        <v>20000</v>
      </c>
      <c r="G19" s="179">
        <f>G41</f>
        <v>1983.94</v>
      </c>
      <c r="H19" s="179"/>
      <c r="I19" s="179"/>
      <c r="J19" s="179">
        <f t="shared" si="0"/>
        <v>1983.94</v>
      </c>
      <c r="K19" s="179"/>
      <c r="L19" s="180">
        <f t="shared" si="1"/>
        <v>18016.06</v>
      </c>
    </row>
    <row r="20" spans="2:12" ht="15" customHeight="1" hidden="1">
      <c r="B20" s="176" t="s">
        <v>304</v>
      </c>
      <c r="C20" s="177"/>
      <c r="D20" s="178" t="s">
        <v>305</v>
      </c>
      <c r="E20" s="179"/>
      <c r="F20" s="179">
        <v>0</v>
      </c>
      <c r="G20" s="179">
        <v>0</v>
      </c>
      <c r="H20" s="179"/>
      <c r="I20" s="179"/>
      <c r="J20" s="179">
        <f t="shared" si="0"/>
        <v>0</v>
      </c>
      <c r="K20" s="179"/>
      <c r="L20" s="180">
        <f t="shared" si="1"/>
        <v>0</v>
      </c>
    </row>
    <row r="21" spans="2:12" ht="15" customHeight="1" hidden="1">
      <c r="B21" s="176" t="s">
        <v>306</v>
      </c>
      <c r="C21" s="177"/>
      <c r="D21" s="178" t="s">
        <v>307</v>
      </c>
      <c r="E21" s="179"/>
      <c r="F21" s="179">
        <v>0</v>
      </c>
      <c r="G21" s="179">
        <v>0</v>
      </c>
      <c r="H21" s="179"/>
      <c r="I21" s="179"/>
      <c r="J21" s="179">
        <f t="shared" si="0"/>
        <v>0</v>
      </c>
      <c r="K21" s="179"/>
      <c r="L21" s="180">
        <f t="shared" si="1"/>
        <v>0</v>
      </c>
    </row>
    <row r="22" spans="2:12" ht="13.5" customHeight="1" hidden="1">
      <c r="B22" s="176" t="s">
        <v>308</v>
      </c>
      <c r="C22" s="177"/>
      <c r="D22" s="178" t="s">
        <v>309</v>
      </c>
      <c r="E22" s="179"/>
      <c r="F22" s="179">
        <f aca="true" t="shared" si="2" ref="F22:F25">F42</f>
        <v>0</v>
      </c>
      <c r="G22" s="179">
        <f aca="true" t="shared" si="3" ref="G22:G25">G42</f>
        <v>0</v>
      </c>
      <c r="H22" s="179"/>
      <c r="I22" s="179"/>
      <c r="J22" s="179">
        <f t="shared" si="0"/>
        <v>0</v>
      </c>
      <c r="K22" s="179"/>
      <c r="L22" s="180">
        <f t="shared" si="1"/>
        <v>0</v>
      </c>
    </row>
    <row r="23" spans="2:12" ht="13.5" customHeight="1">
      <c r="B23" s="176" t="s">
        <v>310</v>
      </c>
      <c r="C23" s="177"/>
      <c r="D23" s="178" t="s">
        <v>311</v>
      </c>
      <c r="E23" s="179"/>
      <c r="F23" s="179">
        <f t="shared" si="2"/>
        <v>210000</v>
      </c>
      <c r="G23" s="179">
        <f t="shared" si="3"/>
        <v>14433</v>
      </c>
      <c r="H23" s="179"/>
      <c r="I23" s="179"/>
      <c r="J23" s="179">
        <f t="shared" si="0"/>
        <v>14433</v>
      </c>
      <c r="K23" s="179"/>
      <c r="L23" s="180">
        <f t="shared" si="1"/>
        <v>195567</v>
      </c>
    </row>
    <row r="24" spans="2:12" ht="15" customHeight="1">
      <c r="B24" s="176" t="s">
        <v>312</v>
      </c>
      <c r="C24" s="177"/>
      <c r="D24" s="178" t="s">
        <v>313</v>
      </c>
      <c r="E24" s="179"/>
      <c r="F24" s="179">
        <f t="shared" si="2"/>
        <v>328737.32</v>
      </c>
      <c r="G24" s="179">
        <f t="shared" si="3"/>
        <v>66940</v>
      </c>
      <c r="H24" s="179"/>
      <c r="I24" s="179"/>
      <c r="J24" s="179">
        <f t="shared" si="0"/>
        <v>66940</v>
      </c>
      <c r="K24" s="179"/>
      <c r="L24" s="180">
        <f t="shared" si="1"/>
        <v>261797.32</v>
      </c>
    </row>
    <row r="25" spans="2:12" ht="15" customHeight="1">
      <c r="B25" s="176" t="s">
        <v>314</v>
      </c>
      <c r="C25" s="177"/>
      <c r="D25" s="178" t="s">
        <v>315</v>
      </c>
      <c r="E25" s="179"/>
      <c r="F25" s="179">
        <f t="shared" si="2"/>
        <v>3000</v>
      </c>
      <c r="G25" s="179">
        <f t="shared" si="3"/>
        <v>2367.48</v>
      </c>
      <c r="H25" s="179"/>
      <c r="I25" s="179"/>
      <c r="J25" s="179">
        <f t="shared" si="0"/>
        <v>2367.48</v>
      </c>
      <c r="K25" s="179"/>
      <c r="L25" s="180">
        <f t="shared" si="1"/>
        <v>632.52</v>
      </c>
    </row>
    <row r="26" spans="2:12" ht="13.5" customHeight="1" hidden="1">
      <c r="B26" s="176" t="s">
        <v>316</v>
      </c>
      <c r="C26" s="177"/>
      <c r="D26" s="178" t="s">
        <v>317</v>
      </c>
      <c r="E26" s="179"/>
      <c r="F26" s="179">
        <f>F65</f>
        <v>43262.68</v>
      </c>
      <c r="G26" s="179">
        <f>G65</f>
        <v>0</v>
      </c>
      <c r="H26" s="179"/>
      <c r="I26" s="179"/>
      <c r="J26" s="179">
        <f t="shared" si="0"/>
        <v>0</v>
      </c>
      <c r="K26" s="179"/>
      <c r="L26" s="180">
        <f t="shared" si="1"/>
        <v>43262.68</v>
      </c>
    </row>
    <row r="27" spans="2:12" ht="15" customHeight="1">
      <c r="B27" s="176" t="s">
        <v>318</v>
      </c>
      <c r="C27" s="177"/>
      <c r="D27" s="178" t="s">
        <v>319</v>
      </c>
      <c r="E27" s="179"/>
      <c r="F27" s="179">
        <f>SUM(F54:F58)+F49+F50+F51</f>
        <v>125995.95999999999</v>
      </c>
      <c r="G27" s="179">
        <f>SUM(G54:G58)+G49+G50+G51</f>
        <v>3475.18</v>
      </c>
      <c r="H27" s="179"/>
      <c r="I27" s="179"/>
      <c r="J27" s="179">
        <f t="shared" si="0"/>
        <v>3475.18</v>
      </c>
      <c r="K27" s="179"/>
      <c r="L27" s="180">
        <f t="shared" si="1"/>
        <v>122520.78</v>
      </c>
    </row>
    <row r="28" spans="2:12" ht="13.5" customHeight="1">
      <c r="B28" s="176" t="s">
        <v>320</v>
      </c>
      <c r="C28" s="177"/>
      <c r="D28" s="178" t="s">
        <v>321</v>
      </c>
      <c r="E28" s="179"/>
      <c r="F28" s="179">
        <f>F46+F62+F47+F48</f>
        <v>177500</v>
      </c>
      <c r="G28" s="179">
        <f>G45+G62</f>
        <v>2367.48</v>
      </c>
      <c r="H28" s="179"/>
      <c r="I28" s="179"/>
      <c r="J28" s="179">
        <f t="shared" si="0"/>
        <v>2367.48</v>
      </c>
      <c r="K28" s="179"/>
      <c r="L28" s="180">
        <f t="shared" si="1"/>
        <v>175132.52</v>
      </c>
    </row>
    <row r="29" spans="2:12" ht="15" customHeight="1">
      <c r="B29" s="157"/>
      <c r="C29" s="158"/>
      <c r="D29" s="159" t="s">
        <v>288</v>
      </c>
      <c r="E29" s="160"/>
      <c r="F29" s="161"/>
      <c r="G29" s="161"/>
      <c r="H29" s="161"/>
      <c r="I29" s="161"/>
      <c r="J29" s="162"/>
      <c r="K29" s="161"/>
      <c r="L29" s="163"/>
    </row>
    <row r="30" spans="2:12" ht="40.5" customHeight="1">
      <c r="B30" s="181" t="s">
        <v>322</v>
      </c>
      <c r="C30" s="182"/>
      <c r="D30" s="183" t="s">
        <v>323</v>
      </c>
      <c r="E30" s="184"/>
      <c r="F30" s="185">
        <f>F32+F33</f>
        <v>673100</v>
      </c>
      <c r="G30" s="185">
        <f>G32+G33</f>
        <v>116878.95999999999</v>
      </c>
      <c r="H30" s="186"/>
      <c r="I30" s="186"/>
      <c r="J30" s="185">
        <f>G30</f>
        <v>116878.95999999999</v>
      </c>
      <c r="K30" s="186"/>
      <c r="L30" s="187">
        <f aca="true" t="shared" si="4" ref="L30:L34">F30-J30</f>
        <v>556221.04</v>
      </c>
    </row>
    <row r="31" spans="2:12" ht="15" customHeight="1">
      <c r="B31" s="157"/>
      <c r="C31" s="158"/>
      <c r="D31" s="159" t="s">
        <v>288</v>
      </c>
      <c r="E31" s="160"/>
      <c r="F31" s="161"/>
      <c r="G31" s="161"/>
      <c r="H31" s="161"/>
      <c r="I31" s="161"/>
      <c r="J31" s="162"/>
      <c r="K31" s="161"/>
      <c r="L31" s="163">
        <f t="shared" si="4"/>
        <v>0</v>
      </c>
    </row>
    <row r="32" spans="2:12" ht="15" customHeight="1">
      <c r="B32" s="188" t="s">
        <v>296</v>
      </c>
      <c r="C32" s="189"/>
      <c r="D32" s="190" t="s">
        <v>324</v>
      </c>
      <c r="E32" s="191"/>
      <c r="F32" s="192">
        <v>516900</v>
      </c>
      <c r="G32" s="192">
        <f>33704+43776+16000</f>
        <v>93480</v>
      </c>
      <c r="H32" s="191"/>
      <c r="I32" s="191">
        <f>20220-20220</f>
        <v>0</v>
      </c>
      <c r="J32" s="191">
        <f aca="true" t="shared" si="5" ref="J32:J33">G32+I32</f>
        <v>93480</v>
      </c>
      <c r="K32" s="191"/>
      <c r="L32" s="193">
        <f t="shared" si="4"/>
        <v>423420</v>
      </c>
    </row>
    <row r="33" spans="2:12" ht="21.75" customHeight="1">
      <c r="B33" s="194" t="s">
        <v>325</v>
      </c>
      <c r="C33" s="195"/>
      <c r="D33" s="196" t="s">
        <v>326</v>
      </c>
      <c r="E33" s="197"/>
      <c r="F33" s="198">
        <v>156200</v>
      </c>
      <c r="G33" s="198">
        <f>1200.94+22198.02</f>
        <v>23398.96</v>
      </c>
      <c r="H33" s="197"/>
      <c r="I33" s="197">
        <f>5556.06-5556.06</f>
        <v>0</v>
      </c>
      <c r="J33" s="197">
        <f t="shared" si="5"/>
        <v>23398.96</v>
      </c>
      <c r="K33" s="197"/>
      <c r="L33" s="199">
        <f t="shared" si="4"/>
        <v>132801.04</v>
      </c>
    </row>
    <row r="34" spans="2:12" ht="57.75" customHeight="1">
      <c r="B34" s="200" t="s">
        <v>327</v>
      </c>
      <c r="C34" s="201"/>
      <c r="D34" s="183" t="s">
        <v>328</v>
      </c>
      <c r="E34" s="202"/>
      <c r="F34" s="203">
        <f>F36+F52+F60</f>
        <v>2283137.3200000003</v>
      </c>
      <c r="G34" s="203">
        <f>G36+G52+G60</f>
        <v>363957.27</v>
      </c>
      <c r="H34" s="204"/>
      <c r="I34" s="203">
        <f>I36+I52+I60</f>
        <v>0</v>
      </c>
      <c r="J34" s="203">
        <f>G34</f>
        <v>363957.27</v>
      </c>
      <c r="K34" s="204"/>
      <c r="L34" s="205">
        <f t="shared" si="4"/>
        <v>1919180.0500000003</v>
      </c>
    </row>
    <row r="35" spans="2:12" ht="14.25" customHeight="1">
      <c r="B35" s="206"/>
      <c r="C35" s="207"/>
      <c r="D35" s="208" t="s">
        <v>329</v>
      </c>
      <c r="E35" s="209"/>
      <c r="F35" s="209"/>
      <c r="G35" s="209"/>
      <c r="H35" s="209"/>
      <c r="I35" s="209"/>
      <c r="J35" s="209"/>
      <c r="K35" s="209"/>
      <c r="L35" s="210"/>
    </row>
    <row r="36" spans="2:12" ht="13.5" customHeight="1">
      <c r="B36" s="211" t="s">
        <v>330</v>
      </c>
      <c r="C36" s="177"/>
      <c r="D36" s="212" t="s">
        <v>331</v>
      </c>
      <c r="E36" s="179"/>
      <c r="F36" s="213">
        <f>SUM(F38:F51)</f>
        <v>2272517.3200000003</v>
      </c>
      <c r="G36" s="213">
        <f>SUM(G38:G51)</f>
        <v>360536.27</v>
      </c>
      <c r="H36" s="213"/>
      <c r="I36" s="213">
        <f>SUM(I38:I48)</f>
        <v>0</v>
      </c>
      <c r="J36" s="213">
        <f>G36</f>
        <v>360536.27</v>
      </c>
      <c r="K36" s="179"/>
      <c r="L36" s="180">
        <f>F36-G36</f>
        <v>1911981.0500000003</v>
      </c>
    </row>
    <row r="37" spans="2:12" ht="14.25" customHeight="1">
      <c r="B37" s="206"/>
      <c r="C37" s="207"/>
      <c r="D37" s="208" t="s">
        <v>329</v>
      </c>
      <c r="E37" s="209"/>
      <c r="F37" s="209"/>
      <c r="G37" s="209"/>
      <c r="H37" s="209"/>
      <c r="I37" s="209"/>
      <c r="J37" s="209"/>
      <c r="K37" s="209"/>
      <c r="L37" s="210"/>
    </row>
    <row r="38" spans="2:12" ht="15" customHeight="1">
      <c r="B38" s="206" t="s">
        <v>296</v>
      </c>
      <c r="C38" s="207"/>
      <c r="D38" s="190" t="s">
        <v>332</v>
      </c>
      <c r="E38" s="209"/>
      <c r="F38" s="192">
        <v>1089000</v>
      </c>
      <c r="G38" s="192">
        <f>75822.97+117715.37+25186.77</f>
        <v>218725.11</v>
      </c>
      <c r="H38" s="209"/>
      <c r="I38" s="209">
        <f>-20220+20220</f>
        <v>0</v>
      </c>
      <c r="J38" s="191">
        <f>G38+I38</f>
        <v>218725.11</v>
      </c>
      <c r="K38" s="209"/>
      <c r="L38" s="210">
        <f aca="true" t="shared" si="6" ref="L38:L51">F38-J38</f>
        <v>870274.89</v>
      </c>
    </row>
    <row r="39" spans="2:12" ht="0.75" customHeight="1">
      <c r="B39" s="206" t="s">
        <v>333</v>
      </c>
      <c r="C39" s="207"/>
      <c r="D39" s="190" t="s">
        <v>334</v>
      </c>
      <c r="E39" s="209"/>
      <c r="F39" s="192"/>
      <c r="G39" s="192"/>
      <c r="H39" s="209"/>
      <c r="I39" s="209"/>
      <c r="J39" s="209">
        <f>G39</f>
        <v>0</v>
      </c>
      <c r="K39" s="209"/>
      <c r="L39" s="210">
        <f t="shared" si="6"/>
        <v>0</v>
      </c>
    </row>
    <row r="40" spans="2:12" ht="21" customHeight="1">
      <c r="B40" s="206" t="s">
        <v>325</v>
      </c>
      <c r="C40" s="207"/>
      <c r="D40" s="190" t="s">
        <v>335</v>
      </c>
      <c r="E40" s="214"/>
      <c r="F40" s="192">
        <f>328900</f>
        <v>328900</v>
      </c>
      <c r="G40" s="192">
        <f>162.53+55870.03</f>
        <v>56032.56</v>
      </c>
      <c r="H40" s="209"/>
      <c r="I40" s="209">
        <f>-5556.06+5556.06</f>
        <v>0</v>
      </c>
      <c r="J40" s="209">
        <f>G40+I40</f>
        <v>56032.56</v>
      </c>
      <c r="K40" s="209"/>
      <c r="L40" s="210">
        <f t="shared" si="6"/>
        <v>272867.44</v>
      </c>
    </row>
    <row r="41" spans="2:12" ht="15" customHeight="1">
      <c r="B41" s="206" t="s">
        <v>302</v>
      </c>
      <c r="C41" s="207"/>
      <c r="D41" s="190" t="s">
        <v>303</v>
      </c>
      <c r="E41" s="209"/>
      <c r="F41" s="192">
        <v>20000</v>
      </c>
      <c r="G41" s="215">
        <f>832.08+1151.86</f>
        <v>1983.94</v>
      </c>
      <c r="H41" s="216"/>
      <c r="I41" s="191"/>
      <c r="J41" s="209">
        <f aca="true" t="shared" si="7" ref="J41:J52">G41</f>
        <v>1983.94</v>
      </c>
      <c r="K41" s="209"/>
      <c r="L41" s="210">
        <f t="shared" si="6"/>
        <v>18016.06</v>
      </c>
    </row>
    <row r="42" spans="2:12" ht="0.75" customHeight="1">
      <c r="B42" s="206" t="s">
        <v>308</v>
      </c>
      <c r="C42" s="207"/>
      <c r="D42" s="190" t="s">
        <v>309</v>
      </c>
      <c r="E42" s="191"/>
      <c r="F42" s="192">
        <f>0</f>
        <v>0</v>
      </c>
      <c r="G42" s="217"/>
      <c r="H42" s="216"/>
      <c r="I42" s="191"/>
      <c r="J42" s="209">
        <f t="shared" si="7"/>
        <v>0</v>
      </c>
      <c r="K42" s="209"/>
      <c r="L42" s="210">
        <f t="shared" si="6"/>
        <v>0</v>
      </c>
    </row>
    <row r="43" spans="2:12" ht="21" customHeight="1">
      <c r="B43" s="206" t="s">
        <v>336</v>
      </c>
      <c r="C43" s="207"/>
      <c r="D43" s="190" t="s">
        <v>311</v>
      </c>
      <c r="E43" s="209"/>
      <c r="F43" s="192">
        <v>210000</v>
      </c>
      <c r="G43" s="218">
        <v>14433</v>
      </c>
      <c r="H43" s="216"/>
      <c r="I43" s="191"/>
      <c r="J43" s="209">
        <f t="shared" si="7"/>
        <v>14433</v>
      </c>
      <c r="K43" s="209"/>
      <c r="L43" s="210">
        <f t="shared" si="6"/>
        <v>195567</v>
      </c>
    </row>
    <row r="44" spans="2:12" ht="15" customHeight="1">
      <c r="B44" s="206" t="s">
        <v>312</v>
      </c>
      <c r="C44" s="207"/>
      <c r="D44" s="190" t="s">
        <v>313</v>
      </c>
      <c r="E44" s="209"/>
      <c r="F44" s="192">
        <f>357377-28639.68</f>
        <v>328737.32</v>
      </c>
      <c r="G44" s="218">
        <f>12440+54500</f>
        <v>66940</v>
      </c>
      <c r="H44" s="216"/>
      <c r="I44" s="191"/>
      <c r="J44" s="209">
        <f t="shared" si="7"/>
        <v>66940</v>
      </c>
      <c r="K44" s="209"/>
      <c r="L44" s="210">
        <f t="shared" si="6"/>
        <v>261797.32</v>
      </c>
    </row>
    <row r="45" spans="2:12" ht="15" customHeight="1">
      <c r="B45" s="206" t="s">
        <v>337</v>
      </c>
      <c r="C45" s="207"/>
      <c r="D45" s="190" t="s">
        <v>315</v>
      </c>
      <c r="E45" s="209"/>
      <c r="F45" s="192">
        <v>3000</v>
      </c>
      <c r="G45" s="218">
        <v>2367.48</v>
      </c>
      <c r="H45" s="216"/>
      <c r="I45" s="191"/>
      <c r="J45" s="209">
        <f t="shared" si="7"/>
        <v>2367.48</v>
      </c>
      <c r="K45" s="209"/>
      <c r="L45" s="210">
        <f t="shared" si="6"/>
        <v>632.52</v>
      </c>
    </row>
    <row r="46" spans="2:12" ht="15" customHeight="1" hidden="1">
      <c r="B46" s="206" t="s">
        <v>338</v>
      </c>
      <c r="C46" s="207"/>
      <c r="D46" s="190" t="s">
        <v>339</v>
      </c>
      <c r="E46" s="209"/>
      <c r="F46" s="192">
        <v>0</v>
      </c>
      <c r="G46" s="218"/>
      <c r="H46" s="216"/>
      <c r="I46" s="191"/>
      <c r="J46" s="209">
        <f t="shared" si="7"/>
        <v>0</v>
      </c>
      <c r="K46" s="209"/>
      <c r="L46" s="210">
        <f t="shared" si="6"/>
        <v>0</v>
      </c>
    </row>
    <row r="47" spans="2:12" ht="15" customHeight="1">
      <c r="B47" s="206" t="s">
        <v>340</v>
      </c>
      <c r="C47" s="207"/>
      <c r="D47" s="190" t="s">
        <v>341</v>
      </c>
      <c r="E47" s="209"/>
      <c r="F47" s="192">
        <v>25000</v>
      </c>
      <c r="G47" s="218">
        <v>0</v>
      </c>
      <c r="H47" s="216"/>
      <c r="I47" s="191"/>
      <c r="J47" s="209">
        <f t="shared" si="7"/>
        <v>0</v>
      </c>
      <c r="K47" s="209"/>
      <c r="L47" s="210">
        <f t="shared" si="6"/>
        <v>25000</v>
      </c>
    </row>
    <row r="48" spans="2:12" ht="19.5" customHeight="1">
      <c r="B48" s="206" t="s">
        <v>342</v>
      </c>
      <c r="C48" s="207"/>
      <c r="D48" s="190" t="s">
        <v>343</v>
      </c>
      <c r="E48" s="209"/>
      <c r="F48" s="192">
        <v>148000</v>
      </c>
      <c r="G48" s="218">
        <v>0</v>
      </c>
      <c r="H48" s="216"/>
      <c r="I48" s="191"/>
      <c r="J48" s="209">
        <f t="shared" si="7"/>
        <v>0</v>
      </c>
      <c r="K48" s="209"/>
      <c r="L48" s="210">
        <f t="shared" si="6"/>
        <v>148000</v>
      </c>
    </row>
    <row r="49" spans="2:12" ht="19.5" customHeight="1">
      <c r="B49" s="206" t="s">
        <v>344</v>
      </c>
      <c r="C49" s="207"/>
      <c r="D49" s="190" t="s">
        <v>345</v>
      </c>
      <c r="E49" s="191"/>
      <c r="F49" s="192">
        <f>1000+3500</f>
        <v>4500</v>
      </c>
      <c r="G49" s="192">
        <v>0</v>
      </c>
      <c r="H49" s="209"/>
      <c r="I49" s="191"/>
      <c r="J49" s="209">
        <f t="shared" si="7"/>
        <v>0</v>
      </c>
      <c r="K49" s="209"/>
      <c r="L49" s="210">
        <f t="shared" si="6"/>
        <v>4500</v>
      </c>
    </row>
    <row r="50" spans="2:12" ht="19.5" customHeight="1">
      <c r="B50" s="206" t="s">
        <v>346</v>
      </c>
      <c r="C50" s="207"/>
      <c r="D50" s="190" t="s">
        <v>347</v>
      </c>
      <c r="E50" s="191"/>
      <c r="F50" s="192">
        <f>120000-1500-4620</f>
        <v>113880</v>
      </c>
      <c r="G50" s="218">
        <v>0</v>
      </c>
      <c r="H50" s="209"/>
      <c r="I50" s="191"/>
      <c r="J50" s="209">
        <f t="shared" si="7"/>
        <v>0</v>
      </c>
      <c r="K50" s="209"/>
      <c r="L50" s="210">
        <f t="shared" si="6"/>
        <v>113880</v>
      </c>
    </row>
    <row r="51" spans="2:12" ht="42.75" customHeight="1">
      <c r="B51" s="206" t="s">
        <v>348</v>
      </c>
      <c r="C51" s="207"/>
      <c r="D51" s="190" t="s">
        <v>349</v>
      </c>
      <c r="E51" s="191"/>
      <c r="F51" s="192">
        <v>1500</v>
      </c>
      <c r="G51" s="218">
        <v>54.18</v>
      </c>
      <c r="H51" s="209"/>
      <c r="I51" s="191"/>
      <c r="J51" s="209">
        <f t="shared" si="7"/>
        <v>54.18</v>
      </c>
      <c r="K51" s="209"/>
      <c r="L51" s="210">
        <f t="shared" si="6"/>
        <v>1445.82</v>
      </c>
    </row>
    <row r="52" spans="2:12" ht="24" customHeight="1">
      <c r="B52" s="211" t="s">
        <v>350</v>
      </c>
      <c r="C52" s="177"/>
      <c r="D52" s="219" t="s">
        <v>351</v>
      </c>
      <c r="E52" s="179"/>
      <c r="F52" s="213">
        <f>F58+F59</f>
        <v>6120</v>
      </c>
      <c r="G52" s="213">
        <f>G58</f>
        <v>3421</v>
      </c>
      <c r="H52" s="213"/>
      <c r="I52" s="213"/>
      <c r="J52" s="213">
        <f t="shared" si="7"/>
        <v>3421</v>
      </c>
      <c r="K52" s="179"/>
      <c r="L52" s="180">
        <f>F52-G52</f>
        <v>2699</v>
      </c>
    </row>
    <row r="53" spans="2:12" ht="14.25" customHeight="1">
      <c r="B53" s="206"/>
      <c r="C53" s="207"/>
      <c r="D53" s="208" t="s">
        <v>329</v>
      </c>
      <c r="E53" s="209"/>
      <c r="F53" s="209"/>
      <c r="G53" s="209"/>
      <c r="H53" s="209"/>
      <c r="I53" s="209"/>
      <c r="J53" s="209"/>
      <c r="K53" s="209"/>
      <c r="L53" s="210"/>
    </row>
    <row r="54" spans="2:12" ht="15" customHeight="1" hidden="1">
      <c r="B54" s="206" t="s">
        <v>344</v>
      </c>
      <c r="C54" s="207"/>
      <c r="D54" s="190" t="s">
        <v>352</v>
      </c>
      <c r="E54" s="191"/>
      <c r="F54" s="192"/>
      <c r="G54" s="192"/>
      <c r="H54" s="209"/>
      <c r="I54" s="191"/>
      <c r="J54" s="209">
        <f aca="true" t="shared" si="8" ref="J54:J60">G54</f>
        <v>0</v>
      </c>
      <c r="K54" s="209"/>
      <c r="L54" s="210">
        <f aca="true" t="shared" si="9" ref="L54:L57">F54-J54</f>
        <v>0</v>
      </c>
    </row>
    <row r="55" spans="2:12" ht="21" customHeight="1" hidden="1">
      <c r="B55" s="206" t="s">
        <v>353</v>
      </c>
      <c r="C55" s="207"/>
      <c r="D55" s="190" t="s">
        <v>354</v>
      </c>
      <c r="E55" s="191"/>
      <c r="F55" s="192"/>
      <c r="G55" s="192"/>
      <c r="H55" s="209"/>
      <c r="I55" s="191"/>
      <c r="J55" s="209">
        <f t="shared" si="8"/>
        <v>0</v>
      </c>
      <c r="K55" s="209"/>
      <c r="L55" s="210">
        <f t="shared" si="9"/>
        <v>0</v>
      </c>
    </row>
    <row r="56" spans="2:12" ht="40.5" customHeight="1" hidden="1">
      <c r="B56" s="206" t="s">
        <v>355</v>
      </c>
      <c r="C56" s="207"/>
      <c r="D56" s="190" t="s">
        <v>356</v>
      </c>
      <c r="E56" s="191"/>
      <c r="F56" s="192"/>
      <c r="G56" s="192"/>
      <c r="H56" s="209"/>
      <c r="I56" s="191"/>
      <c r="J56" s="209">
        <f t="shared" si="8"/>
        <v>0</v>
      </c>
      <c r="K56" s="209"/>
      <c r="L56" s="210">
        <f t="shared" si="9"/>
        <v>0</v>
      </c>
    </row>
    <row r="57" spans="2:12" ht="28.5" customHeight="1" hidden="1">
      <c r="B57" s="206" t="s">
        <v>357</v>
      </c>
      <c r="C57" s="207"/>
      <c r="D57" s="190" t="s">
        <v>358</v>
      </c>
      <c r="E57" s="191"/>
      <c r="F57" s="192"/>
      <c r="G57" s="218"/>
      <c r="H57" s="209"/>
      <c r="I57" s="191"/>
      <c r="J57" s="209">
        <f t="shared" si="8"/>
        <v>0</v>
      </c>
      <c r="K57" s="209"/>
      <c r="L57" s="210">
        <f t="shared" si="9"/>
        <v>0</v>
      </c>
    </row>
    <row r="58" spans="2:12" ht="24.75" customHeight="1">
      <c r="B58" s="206" t="s">
        <v>359</v>
      </c>
      <c r="C58" s="207"/>
      <c r="D58" s="190" t="s">
        <v>360</v>
      </c>
      <c r="E58" s="209"/>
      <c r="F58" s="192">
        <f>5000-4.04+1120</f>
        <v>6115.96</v>
      </c>
      <c r="G58" s="192">
        <v>3421</v>
      </c>
      <c r="H58" s="209"/>
      <c r="I58" s="191"/>
      <c r="J58" s="209">
        <f t="shared" si="8"/>
        <v>3421</v>
      </c>
      <c r="K58" s="209"/>
      <c r="L58" s="210">
        <f aca="true" t="shared" si="10" ref="L58:L60">F58-G58</f>
        <v>2694.96</v>
      </c>
    </row>
    <row r="59" spans="2:12" ht="42" customHeight="1">
      <c r="B59" s="206" t="s">
        <v>348</v>
      </c>
      <c r="C59" s="207"/>
      <c r="D59" s="190" t="s">
        <v>361</v>
      </c>
      <c r="E59" s="209"/>
      <c r="F59" s="192">
        <v>4.04</v>
      </c>
      <c r="G59" s="192">
        <v>0</v>
      </c>
      <c r="H59" s="209"/>
      <c r="I59" s="191"/>
      <c r="J59" s="209">
        <f t="shared" si="8"/>
        <v>0</v>
      </c>
      <c r="K59" s="209"/>
      <c r="L59" s="210">
        <f t="shared" si="10"/>
        <v>4.04</v>
      </c>
    </row>
    <row r="60" spans="2:12" ht="32.25" customHeight="1">
      <c r="B60" s="211" t="s">
        <v>362</v>
      </c>
      <c r="C60" s="220"/>
      <c r="D60" s="212" t="s">
        <v>363</v>
      </c>
      <c r="E60" s="213"/>
      <c r="F60" s="213">
        <f>F62</f>
        <v>4500</v>
      </c>
      <c r="G60" s="213">
        <f>G62</f>
        <v>0</v>
      </c>
      <c r="H60" s="213"/>
      <c r="I60" s="213"/>
      <c r="J60" s="213">
        <f t="shared" si="8"/>
        <v>0</v>
      </c>
      <c r="K60" s="213"/>
      <c r="L60" s="180">
        <f t="shared" si="10"/>
        <v>4500</v>
      </c>
    </row>
    <row r="61" spans="2:12" ht="14.25" customHeight="1">
      <c r="B61" s="206"/>
      <c r="C61" s="207"/>
      <c r="D61" s="208" t="s">
        <v>329</v>
      </c>
      <c r="E61" s="209"/>
      <c r="F61" s="209"/>
      <c r="G61" s="209"/>
      <c r="H61" s="209"/>
      <c r="I61" s="209"/>
      <c r="J61" s="209"/>
      <c r="K61" s="209"/>
      <c r="L61" s="210"/>
    </row>
    <row r="62" spans="2:12" ht="27" customHeight="1">
      <c r="B62" s="206" t="s">
        <v>364</v>
      </c>
      <c r="C62" s="207"/>
      <c r="D62" s="190" t="s">
        <v>365</v>
      </c>
      <c r="E62" s="191"/>
      <c r="F62" s="192">
        <v>4500</v>
      </c>
      <c r="G62" s="192">
        <v>0</v>
      </c>
      <c r="H62" s="209"/>
      <c r="I62" s="191"/>
      <c r="J62" s="209">
        <f aca="true" t="shared" si="11" ref="J62:J63">G62</f>
        <v>0</v>
      </c>
      <c r="K62" s="209"/>
      <c r="L62" s="210">
        <f>F62-G62</f>
        <v>4500</v>
      </c>
    </row>
    <row r="63" spans="2:12" ht="51.75" customHeight="1">
      <c r="B63" s="200" t="s">
        <v>366</v>
      </c>
      <c r="C63" s="201"/>
      <c r="D63" s="183" t="s">
        <v>367</v>
      </c>
      <c r="E63" s="202"/>
      <c r="F63" s="203">
        <f>F65</f>
        <v>43262.68</v>
      </c>
      <c r="G63" s="203">
        <f>G65</f>
        <v>0</v>
      </c>
      <c r="H63" s="204"/>
      <c r="I63" s="204"/>
      <c r="J63" s="203">
        <f t="shared" si="11"/>
        <v>0</v>
      </c>
      <c r="K63" s="204"/>
      <c r="L63" s="205">
        <f aca="true" t="shared" si="12" ref="L63:L73">F63-J63</f>
        <v>43262.68</v>
      </c>
    </row>
    <row r="64" spans="2:12" ht="15" customHeight="1">
      <c r="B64" s="221"/>
      <c r="C64" s="222"/>
      <c r="D64" s="223" t="s">
        <v>288</v>
      </c>
      <c r="E64" s="224"/>
      <c r="F64" s="225"/>
      <c r="G64" s="225"/>
      <c r="H64" s="225"/>
      <c r="I64" s="225"/>
      <c r="J64" s="226"/>
      <c r="K64" s="225"/>
      <c r="L64" s="227">
        <f t="shared" si="12"/>
        <v>0</v>
      </c>
    </row>
    <row r="65" spans="2:12" ht="33.75" customHeight="1">
      <c r="B65" s="206" t="s">
        <v>368</v>
      </c>
      <c r="C65" s="228"/>
      <c r="D65" s="190" t="s">
        <v>369</v>
      </c>
      <c r="E65" s="229"/>
      <c r="F65" s="192">
        <f>14623+28639.68</f>
        <v>43262.68</v>
      </c>
      <c r="G65" s="192">
        <v>0</v>
      </c>
      <c r="H65" s="209"/>
      <c r="I65" s="191"/>
      <c r="J65" s="209">
        <f aca="true" t="shared" si="13" ref="J65:J66">G65</f>
        <v>0</v>
      </c>
      <c r="K65" s="209"/>
      <c r="L65" s="210">
        <f t="shared" si="12"/>
        <v>43262.68</v>
      </c>
    </row>
    <row r="66" spans="2:12" ht="24" customHeight="1">
      <c r="B66" s="200" t="s">
        <v>370</v>
      </c>
      <c r="C66" s="201"/>
      <c r="D66" s="183" t="s">
        <v>371</v>
      </c>
      <c r="E66" s="202"/>
      <c r="F66" s="203">
        <f>F68</f>
        <v>30000</v>
      </c>
      <c r="G66" s="203">
        <f>G68</f>
        <v>0</v>
      </c>
      <c r="H66" s="204"/>
      <c r="I66" s="204"/>
      <c r="J66" s="203">
        <f t="shared" si="13"/>
        <v>0</v>
      </c>
      <c r="K66" s="204"/>
      <c r="L66" s="205">
        <f t="shared" si="12"/>
        <v>30000</v>
      </c>
    </row>
    <row r="67" spans="2:12" ht="15" customHeight="1">
      <c r="B67" s="221"/>
      <c r="C67" s="222"/>
      <c r="D67" s="223" t="s">
        <v>288</v>
      </c>
      <c r="E67" s="224"/>
      <c r="F67" s="225"/>
      <c r="G67" s="225"/>
      <c r="H67" s="225"/>
      <c r="I67" s="225"/>
      <c r="J67" s="226"/>
      <c r="K67" s="225"/>
      <c r="L67" s="227">
        <f t="shared" si="12"/>
        <v>0</v>
      </c>
    </row>
    <row r="68" spans="2:12" ht="14.25">
      <c r="B68" s="230" t="s">
        <v>372</v>
      </c>
      <c r="C68" s="228"/>
      <c r="D68" s="190" t="s">
        <v>373</v>
      </c>
      <c r="E68" s="231"/>
      <c r="F68" s="192">
        <v>30000</v>
      </c>
      <c r="G68" s="192">
        <f>0</f>
        <v>0</v>
      </c>
      <c r="H68" s="209"/>
      <c r="I68" s="191"/>
      <c r="J68" s="209">
        <f aca="true" t="shared" si="14" ref="J68:J69">G68</f>
        <v>0</v>
      </c>
      <c r="K68" s="209"/>
      <c r="L68" s="210">
        <f t="shared" si="12"/>
        <v>30000</v>
      </c>
    </row>
    <row r="69" spans="2:12" ht="24" customHeight="1">
      <c r="B69" s="200" t="s">
        <v>374</v>
      </c>
      <c r="C69" s="201"/>
      <c r="D69" s="183" t="s">
        <v>375</v>
      </c>
      <c r="E69" s="202"/>
      <c r="F69" s="203">
        <f>SUM(F71:F74)</f>
        <v>62300</v>
      </c>
      <c r="G69" s="203">
        <f>G73+G72+G71+G74</f>
        <v>0</v>
      </c>
      <c r="H69" s="204"/>
      <c r="I69" s="204"/>
      <c r="J69" s="203">
        <f t="shared" si="14"/>
        <v>0</v>
      </c>
      <c r="K69" s="204"/>
      <c r="L69" s="205">
        <f t="shared" si="12"/>
        <v>62300</v>
      </c>
    </row>
    <row r="70" spans="2:12" ht="15" customHeight="1">
      <c r="B70" s="221"/>
      <c r="C70" s="222"/>
      <c r="D70" s="223" t="s">
        <v>288</v>
      </c>
      <c r="E70" s="224"/>
      <c r="F70" s="225"/>
      <c r="G70" s="225"/>
      <c r="H70" s="225"/>
      <c r="I70" s="225"/>
      <c r="J70" s="226"/>
      <c r="K70" s="225"/>
      <c r="L70" s="227">
        <f t="shared" si="12"/>
        <v>0</v>
      </c>
    </row>
    <row r="71" spans="2:12" ht="15" customHeight="1">
      <c r="B71" s="206" t="s">
        <v>376</v>
      </c>
      <c r="C71" s="222"/>
      <c r="D71" s="232" t="s">
        <v>377</v>
      </c>
      <c r="E71" s="224"/>
      <c r="F71" s="233">
        <v>60000</v>
      </c>
      <c r="G71" s="233">
        <v>0</v>
      </c>
      <c r="H71" s="225"/>
      <c r="I71" s="225"/>
      <c r="J71" s="209">
        <f aca="true" t="shared" si="15" ref="J71:J73">G71</f>
        <v>0</v>
      </c>
      <c r="K71" s="225"/>
      <c r="L71" s="210">
        <f t="shared" si="12"/>
        <v>60000</v>
      </c>
    </row>
    <row r="72" spans="2:12" ht="39.75" customHeight="1" hidden="1">
      <c r="B72" s="206" t="s">
        <v>355</v>
      </c>
      <c r="C72" s="222"/>
      <c r="D72" s="232" t="s">
        <v>378</v>
      </c>
      <c r="E72" s="224"/>
      <c r="F72" s="233"/>
      <c r="G72" s="233"/>
      <c r="H72" s="225"/>
      <c r="I72" s="225"/>
      <c r="J72" s="209">
        <f t="shared" si="15"/>
        <v>0</v>
      </c>
      <c r="K72" s="225"/>
      <c r="L72" s="210">
        <f t="shared" si="12"/>
        <v>0</v>
      </c>
    </row>
    <row r="73" spans="2:12" ht="22.5" hidden="1">
      <c r="B73" s="206" t="s">
        <v>379</v>
      </c>
      <c r="C73" s="228"/>
      <c r="D73" s="190" t="s">
        <v>380</v>
      </c>
      <c r="E73" s="229"/>
      <c r="F73" s="192"/>
      <c r="G73" s="192"/>
      <c r="H73" s="191"/>
      <c r="I73" s="191"/>
      <c r="J73" s="209">
        <f t="shared" si="15"/>
        <v>0</v>
      </c>
      <c r="K73" s="209"/>
      <c r="L73" s="210">
        <f t="shared" si="12"/>
        <v>0</v>
      </c>
    </row>
    <row r="74" spans="2:12" ht="20.25">
      <c r="B74" s="234" t="s">
        <v>353</v>
      </c>
      <c r="C74" s="228"/>
      <c r="D74" s="190" t="s">
        <v>381</v>
      </c>
      <c r="E74" s="229"/>
      <c r="F74" s="192">
        <v>2300</v>
      </c>
      <c r="G74" s="192">
        <v>0</v>
      </c>
      <c r="H74" s="191"/>
      <c r="I74" s="191"/>
      <c r="J74" s="209"/>
      <c r="K74" s="209"/>
      <c r="L74" s="210"/>
    </row>
    <row r="75" spans="2:12" ht="24" customHeight="1">
      <c r="B75" s="235" t="s">
        <v>382</v>
      </c>
      <c r="C75" s="236"/>
      <c r="D75" s="237" t="s">
        <v>383</v>
      </c>
      <c r="E75" s="238"/>
      <c r="F75" s="238">
        <f>F77+F78+F79</f>
        <v>101200</v>
      </c>
      <c r="G75" s="238">
        <f>G77+G78+G79</f>
        <v>10671.869999999999</v>
      </c>
      <c r="H75" s="238"/>
      <c r="I75" s="238"/>
      <c r="J75" s="238">
        <f>G75</f>
        <v>10671.869999999999</v>
      </c>
      <c r="K75" s="238"/>
      <c r="L75" s="239">
        <f aca="true" t="shared" si="16" ref="L75:L94">F75-J75</f>
        <v>90528.13</v>
      </c>
    </row>
    <row r="76" spans="2:12" ht="15.75" customHeight="1">
      <c r="B76" s="221"/>
      <c r="C76" s="240"/>
      <c r="D76" s="223" t="s">
        <v>384</v>
      </c>
      <c r="E76" s="225"/>
      <c r="F76" s="225"/>
      <c r="G76" s="225"/>
      <c r="H76" s="225"/>
      <c r="I76" s="241"/>
      <c r="J76" s="225"/>
      <c r="K76" s="225"/>
      <c r="L76" s="227">
        <f t="shared" si="16"/>
        <v>0</v>
      </c>
    </row>
    <row r="77" spans="2:12" ht="15.75" customHeight="1">
      <c r="B77" s="188" t="s">
        <v>296</v>
      </c>
      <c r="C77" s="207"/>
      <c r="D77" s="190" t="s">
        <v>385</v>
      </c>
      <c r="E77" s="191"/>
      <c r="F77" s="192">
        <v>51920</v>
      </c>
      <c r="G77" s="192">
        <v>8196.55</v>
      </c>
      <c r="H77" s="209"/>
      <c r="I77" s="191"/>
      <c r="J77" s="209">
        <f aca="true" t="shared" si="17" ref="J77:J84">G77</f>
        <v>8196.55</v>
      </c>
      <c r="K77" s="209"/>
      <c r="L77" s="210">
        <f t="shared" si="16"/>
        <v>43723.45</v>
      </c>
    </row>
    <row r="78" spans="2:12" ht="21.75" customHeight="1">
      <c r="B78" s="188" t="s">
        <v>386</v>
      </c>
      <c r="C78" s="207"/>
      <c r="D78" s="190" t="s">
        <v>387</v>
      </c>
      <c r="E78" s="191"/>
      <c r="F78" s="192">
        <v>15680</v>
      </c>
      <c r="G78" s="192">
        <v>2475.32</v>
      </c>
      <c r="H78" s="209"/>
      <c r="I78" s="191"/>
      <c r="J78" s="209">
        <f t="shared" si="17"/>
        <v>2475.32</v>
      </c>
      <c r="K78" s="209"/>
      <c r="L78" s="210">
        <f t="shared" si="16"/>
        <v>13204.68</v>
      </c>
    </row>
    <row r="79" spans="2:12" s="118" customFormat="1" ht="25.5" customHeight="1">
      <c r="B79" s="206" t="s">
        <v>388</v>
      </c>
      <c r="C79" s="242"/>
      <c r="D79" s="243" t="s">
        <v>389</v>
      </c>
      <c r="E79" s="244"/>
      <c r="F79" s="192">
        <v>33600</v>
      </c>
      <c r="G79" s="192">
        <v>0</v>
      </c>
      <c r="H79" s="244"/>
      <c r="I79" s="191"/>
      <c r="J79" s="245">
        <f t="shared" si="17"/>
        <v>0</v>
      </c>
      <c r="K79" s="245"/>
      <c r="L79" s="246">
        <f t="shared" si="16"/>
        <v>33600</v>
      </c>
    </row>
    <row r="80" spans="2:12" ht="24.75" customHeight="1">
      <c r="B80" s="235" t="s">
        <v>390</v>
      </c>
      <c r="C80" s="247"/>
      <c r="D80" s="248" t="s">
        <v>391</v>
      </c>
      <c r="E80" s="238"/>
      <c r="F80" s="249">
        <f>F92+F86</f>
        <v>156000</v>
      </c>
      <c r="G80" s="249">
        <f>G86+G92</f>
        <v>0</v>
      </c>
      <c r="H80" s="238"/>
      <c r="I80" s="238"/>
      <c r="J80" s="249">
        <f t="shared" si="17"/>
        <v>0</v>
      </c>
      <c r="K80" s="238"/>
      <c r="L80" s="239">
        <f t="shared" si="16"/>
        <v>156000</v>
      </c>
    </row>
    <row r="81" spans="2:12" ht="26.25" customHeight="1">
      <c r="B81" s="171" t="s">
        <v>292</v>
      </c>
      <c r="C81" s="172"/>
      <c r="D81" s="250" t="s">
        <v>392</v>
      </c>
      <c r="E81" s="174"/>
      <c r="F81" s="174">
        <f>F82+F83</f>
        <v>120000</v>
      </c>
      <c r="G81" s="174">
        <f>G82+G83</f>
        <v>0</v>
      </c>
      <c r="H81" s="174"/>
      <c r="I81" s="174"/>
      <c r="J81" s="174">
        <f t="shared" si="17"/>
        <v>0</v>
      </c>
      <c r="K81" s="174"/>
      <c r="L81" s="175">
        <f t="shared" si="16"/>
        <v>120000</v>
      </c>
    </row>
    <row r="82" spans="2:12" ht="12.75" customHeight="1">
      <c r="B82" s="176" t="s">
        <v>300</v>
      </c>
      <c r="C82" s="177"/>
      <c r="D82" s="251" t="s">
        <v>393</v>
      </c>
      <c r="E82" s="179"/>
      <c r="F82" s="179">
        <f>F89+F88</f>
        <v>120000</v>
      </c>
      <c r="G82" s="179">
        <f>G89</f>
        <v>0</v>
      </c>
      <c r="H82" s="179"/>
      <c r="I82" s="179"/>
      <c r="J82" s="179">
        <f t="shared" si="17"/>
        <v>0</v>
      </c>
      <c r="K82" s="179"/>
      <c r="L82" s="180">
        <f t="shared" si="16"/>
        <v>120000</v>
      </c>
    </row>
    <row r="83" spans="2:12" ht="12.75" customHeight="1">
      <c r="B83" s="176" t="s">
        <v>318</v>
      </c>
      <c r="C83" s="177"/>
      <c r="D83" s="251" t="s">
        <v>394</v>
      </c>
      <c r="E83" s="179"/>
      <c r="F83" s="179">
        <f>F91</f>
        <v>0</v>
      </c>
      <c r="G83" s="179">
        <f>G91</f>
        <v>0</v>
      </c>
      <c r="H83" s="179"/>
      <c r="I83" s="179"/>
      <c r="J83" s="179">
        <f t="shared" si="17"/>
        <v>0</v>
      </c>
      <c r="K83" s="179"/>
      <c r="L83" s="180">
        <f t="shared" si="16"/>
        <v>0</v>
      </c>
    </row>
    <row r="84" spans="2:12" ht="12.75" customHeight="1">
      <c r="B84" s="176" t="s">
        <v>320</v>
      </c>
      <c r="C84" s="177"/>
      <c r="D84" s="251" t="s">
        <v>395</v>
      </c>
      <c r="E84" s="179"/>
      <c r="F84" s="179">
        <f>F90</f>
        <v>35000</v>
      </c>
      <c r="G84" s="179">
        <f>G90</f>
        <v>0</v>
      </c>
      <c r="H84" s="179"/>
      <c r="I84" s="179"/>
      <c r="J84" s="179">
        <f t="shared" si="17"/>
        <v>0</v>
      </c>
      <c r="K84" s="179"/>
      <c r="L84" s="180">
        <f t="shared" si="16"/>
        <v>35000</v>
      </c>
    </row>
    <row r="85" spans="2:12" s="118" customFormat="1" ht="12.75" customHeight="1">
      <c r="B85" s="206"/>
      <c r="C85" s="207"/>
      <c r="D85" s="252" t="s">
        <v>384</v>
      </c>
      <c r="E85" s="209"/>
      <c r="F85" s="253"/>
      <c r="G85" s="253"/>
      <c r="H85" s="209"/>
      <c r="I85" s="209"/>
      <c r="J85" s="253"/>
      <c r="K85" s="209"/>
      <c r="L85" s="210">
        <f t="shared" si="16"/>
        <v>0</v>
      </c>
    </row>
    <row r="86" spans="2:12" ht="24.75" customHeight="1">
      <c r="B86" s="200" t="s">
        <v>396</v>
      </c>
      <c r="C86" s="254"/>
      <c r="D86" s="255" t="s">
        <v>397</v>
      </c>
      <c r="E86" s="204"/>
      <c r="F86" s="256">
        <f>SUM(F88:F91)</f>
        <v>155000</v>
      </c>
      <c r="G86" s="256">
        <f>SUM(G88:G91)</f>
        <v>0</v>
      </c>
      <c r="H86" s="204"/>
      <c r="I86" s="204"/>
      <c r="J86" s="256">
        <f>G86</f>
        <v>0</v>
      </c>
      <c r="K86" s="204"/>
      <c r="L86" s="205">
        <f t="shared" si="16"/>
        <v>155000</v>
      </c>
    </row>
    <row r="87" spans="2:12" s="118" customFormat="1" ht="12.75" customHeight="1">
      <c r="B87" s="206"/>
      <c r="C87" s="207"/>
      <c r="D87" s="252" t="s">
        <v>384</v>
      </c>
      <c r="E87" s="209"/>
      <c r="F87" s="253"/>
      <c r="G87" s="253"/>
      <c r="H87" s="209"/>
      <c r="I87" s="209"/>
      <c r="J87" s="253"/>
      <c r="K87" s="209"/>
      <c r="L87" s="210">
        <f t="shared" si="16"/>
        <v>0</v>
      </c>
    </row>
    <row r="88" spans="2:12" s="118" customFormat="1" ht="12.75" customHeight="1">
      <c r="B88" s="188" t="s">
        <v>310</v>
      </c>
      <c r="C88" s="207"/>
      <c r="D88" s="257" t="s">
        <v>398</v>
      </c>
      <c r="E88" s="191"/>
      <c r="F88" s="192">
        <v>20000</v>
      </c>
      <c r="G88" s="192">
        <v>0</v>
      </c>
      <c r="H88" s="209"/>
      <c r="I88" s="209"/>
      <c r="J88" s="209">
        <f aca="true" t="shared" si="18" ref="J88:J98">G88</f>
        <v>0</v>
      </c>
      <c r="K88" s="209"/>
      <c r="L88" s="210">
        <f t="shared" si="16"/>
        <v>20000</v>
      </c>
    </row>
    <row r="89" spans="2:12" s="118" customFormat="1" ht="12.75" customHeight="1">
      <c r="B89" s="206" t="s">
        <v>376</v>
      </c>
      <c r="C89" s="207"/>
      <c r="D89" s="257" t="s">
        <v>399</v>
      </c>
      <c r="E89" s="209"/>
      <c r="F89" s="192">
        <v>100000</v>
      </c>
      <c r="G89" s="192">
        <v>0</v>
      </c>
      <c r="H89" s="229"/>
      <c r="I89" s="191"/>
      <c r="J89" s="209">
        <f t="shared" si="18"/>
        <v>0</v>
      </c>
      <c r="K89" s="209"/>
      <c r="L89" s="210">
        <f t="shared" si="16"/>
        <v>100000</v>
      </c>
    </row>
    <row r="90" spans="2:12" s="118" customFormat="1" ht="12.75" customHeight="1">
      <c r="B90" s="206" t="s">
        <v>340</v>
      </c>
      <c r="C90" s="207"/>
      <c r="D90" s="257" t="s">
        <v>400</v>
      </c>
      <c r="E90" s="209"/>
      <c r="F90" s="192">
        <v>35000</v>
      </c>
      <c r="G90" s="192">
        <v>0</v>
      </c>
      <c r="H90" s="229"/>
      <c r="I90" s="191"/>
      <c r="J90" s="209">
        <f t="shared" si="18"/>
        <v>0</v>
      </c>
      <c r="K90" s="209"/>
      <c r="L90" s="210">
        <f t="shared" si="16"/>
        <v>35000</v>
      </c>
    </row>
    <row r="91" spans="2:12" ht="0.75" customHeight="1">
      <c r="B91" s="230" t="s">
        <v>344</v>
      </c>
      <c r="C91" s="242"/>
      <c r="D91" s="258" t="s">
        <v>401</v>
      </c>
      <c r="E91" s="244"/>
      <c r="F91" s="259">
        <v>0</v>
      </c>
      <c r="G91" s="259">
        <f>0</f>
        <v>0</v>
      </c>
      <c r="H91" s="244"/>
      <c r="I91" s="244"/>
      <c r="J91" s="260">
        <f t="shared" si="18"/>
        <v>0</v>
      </c>
      <c r="K91" s="245"/>
      <c r="L91" s="246">
        <f t="shared" si="16"/>
        <v>0</v>
      </c>
    </row>
    <row r="92" spans="2:12" ht="45.75" customHeight="1">
      <c r="B92" s="200" t="s">
        <v>402</v>
      </c>
      <c r="C92" s="254"/>
      <c r="D92" s="255" t="s">
        <v>403</v>
      </c>
      <c r="E92" s="204"/>
      <c r="F92" s="256">
        <f aca="true" t="shared" si="19" ref="F92:F93">F93</f>
        <v>1000</v>
      </c>
      <c r="G92" s="256">
        <f aca="true" t="shared" si="20" ref="G92:G93">G93</f>
        <v>0</v>
      </c>
      <c r="H92" s="204"/>
      <c r="I92" s="204"/>
      <c r="J92" s="256">
        <f t="shared" si="18"/>
        <v>0</v>
      </c>
      <c r="K92" s="204"/>
      <c r="L92" s="205">
        <f t="shared" si="16"/>
        <v>1000</v>
      </c>
    </row>
    <row r="93" spans="2:12" ht="18.75" customHeight="1">
      <c r="B93" s="176" t="s">
        <v>404</v>
      </c>
      <c r="C93" s="261"/>
      <c r="D93" s="262" t="s">
        <v>405</v>
      </c>
      <c r="E93" s="263"/>
      <c r="F93" s="263">
        <f t="shared" si="19"/>
        <v>1000</v>
      </c>
      <c r="G93" s="263">
        <f t="shared" si="20"/>
        <v>0</v>
      </c>
      <c r="H93" s="263"/>
      <c r="I93" s="263"/>
      <c r="J93" s="263">
        <f t="shared" si="18"/>
        <v>0</v>
      </c>
      <c r="K93" s="263"/>
      <c r="L93" s="264">
        <f t="shared" si="16"/>
        <v>1000</v>
      </c>
    </row>
    <row r="94" spans="2:12" ht="25.5" customHeight="1">
      <c r="B94" s="206" t="s">
        <v>388</v>
      </c>
      <c r="C94" s="207"/>
      <c r="D94" s="190" t="s">
        <v>406</v>
      </c>
      <c r="E94" s="191"/>
      <c r="F94" s="192">
        <v>1000</v>
      </c>
      <c r="G94" s="192">
        <v>0</v>
      </c>
      <c r="H94" s="191"/>
      <c r="I94" s="191"/>
      <c r="J94" s="260">
        <f t="shared" si="18"/>
        <v>0</v>
      </c>
      <c r="K94" s="209"/>
      <c r="L94" s="246">
        <f t="shared" si="16"/>
        <v>1000</v>
      </c>
    </row>
    <row r="95" spans="2:12" s="118" customFormat="1" ht="12.75" customHeight="1">
      <c r="B95" s="164" t="s">
        <v>407</v>
      </c>
      <c r="C95" s="265"/>
      <c r="D95" s="266" t="s">
        <v>408</v>
      </c>
      <c r="E95" s="169"/>
      <c r="F95" s="167">
        <f>F100</f>
        <v>1190000</v>
      </c>
      <c r="G95" s="167">
        <f>G100</f>
        <v>0</v>
      </c>
      <c r="H95" s="169"/>
      <c r="I95" s="169"/>
      <c r="J95" s="168">
        <f t="shared" si="18"/>
        <v>0</v>
      </c>
      <c r="K95" s="169"/>
      <c r="L95" s="267">
        <f>F95-G95</f>
        <v>1190000</v>
      </c>
    </row>
    <row r="96" spans="2:12" ht="20.25" customHeight="1">
      <c r="B96" s="171" t="s">
        <v>292</v>
      </c>
      <c r="C96" s="172"/>
      <c r="D96" s="250" t="s">
        <v>409</v>
      </c>
      <c r="E96" s="174"/>
      <c r="F96" s="174">
        <f>F97</f>
        <v>210000</v>
      </c>
      <c r="G96" s="174">
        <f>G97</f>
        <v>0</v>
      </c>
      <c r="H96" s="174"/>
      <c r="I96" s="174"/>
      <c r="J96" s="174">
        <f t="shared" si="18"/>
        <v>0</v>
      </c>
      <c r="K96" s="174"/>
      <c r="L96" s="175">
        <f aca="true" t="shared" si="21" ref="L96:L98">F96-J96</f>
        <v>210000</v>
      </c>
    </row>
    <row r="97" spans="2:12" ht="12.75" customHeight="1">
      <c r="B97" s="176" t="s">
        <v>300</v>
      </c>
      <c r="C97" s="177"/>
      <c r="D97" s="251" t="s">
        <v>410</v>
      </c>
      <c r="E97" s="179"/>
      <c r="F97" s="179">
        <f>F103+F104+F102</f>
        <v>210000</v>
      </c>
      <c r="G97" s="179">
        <f>G103+G102+G104</f>
        <v>0</v>
      </c>
      <c r="H97" s="179"/>
      <c r="I97" s="179"/>
      <c r="J97" s="179">
        <f t="shared" si="18"/>
        <v>0</v>
      </c>
      <c r="K97" s="179"/>
      <c r="L97" s="180">
        <f t="shared" si="21"/>
        <v>210000</v>
      </c>
    </row>
    <row r="98" spans="2:12" ht="12.75" customHeight="1">
      <c r="B98" s="176" t="s">
        <v>320</v>
      </c>
      <c r="C98" s="177"/>
      <c r="D98" s="251" t="s">
        <v>411</v>
      </c>
      <c r="E98" s="179"/>
      <c r="F98" s="179">
        <f>F105</f>
        <v>980000</v>
      </c>
      <c r="G98" s="179">
        <f>G105</f>
        <v>0</v>
      </c>
      <c r="H98" s="179"/>
      <c r="I98" s="179"/>
      <c r="J98" s="179">
        <f t="shared" si="18"/>
        <v>0</v>
      </c>
      <c r="K98" s="179"/>
      <c r="L98" s="180">
        <f t="shared" si="21"/>
        <v>980000</v>
      </c>
    </row>
    <row r="99" spans="2:12" s="118" customFormat="1" ht="12.75" customHeight="1">
      <c r="B99" s="268"/>
      <c r="C99" s="269"/>
      <c r="D99" s="270" t="s">
        <v>384</v>
      </c>
      <c r="E99" s="271"/>
      <c r="F99" s="271" t="s">
        <v>289</v>
      </c>
      <c r="G99" s="271" t="s">
        <v>289</v>
      </c>
      <c r="H99" s="271"/>
      <c r="I99" s="271"/>
      <c r="J99" s="271"/>
      <c r="K99" s="271"/>
      <c r="L99" s="272"/>
    </row>
    <row r="100" spans="2:12" s="118" customFormat="1" ht="12.75" customHeight="1">
      <c r="B100" s="200" t="s">
        <v>412</v>
      </c>
      <c r="C100" s="254"/>
      <c r="D100" s="255" t="s">
        <v>413</v>
      </c>
      <c r="E100" s="273"/>
      <c r="F100" s="204">
        <f>F103+F104+F105+F102</f>
        <v>1190000</v>
      </c>
      <c r="G100" s="204">
        <f>G103+G104+G105+G102</f>
        <v>0</v>
      </c>
      <c r="H100" s="204"/>
      <c r="I100" s="204"/>
      <c r="J100" s="204">
        <f>J103+J104</f>
        <v>0</v>
      </c>
      <c r="K100" s="204"/>
      <c r="L100" s="205">
        <f>F100-G100</f>
        <v>1190000</v>
      </c>
    </row>
    <row r="101" spans="2:12" s="118" customFormat="1" ht="12.75" customHeight="1">
      <c r="B101" s="221"/>
      <c r="C101" s="240"/>
      <c r="D101" s="274" t="s">
        <v>384</v>
      </c>
      <c r="E101" s="225"/>
      <c r="F101" s="225" t="s">
        <v>289</v>
      </c>
      <c r="G101" s="225" t="s">
        <v>289</v>
      </c>
      <c r="H101" s="225"/>
      <c r="I101" s="225"/>
      <c r="J101" s="225"/>
      <c r="K101" s="225"/>
      <c r="L101" s="227"/>
    </row>
    <row r="102" spans="2:12" s="118" customFormat="1" ht="12.75" customHeight="1" hidden="1">
      <c r="B102" s="221" t="s">
        <v>304</v>
      </c>
      <c r="C102" s="240"/>
      <c r="D102" s="243" t="s">
        <v>414</v>
      </c>
      <c r="E102" s="225"/>
      <c r="F102" s="233"/>
      <c r="G102" s="275"/>
      <c r="H102" s="225"/>
      <c r="I102" s="225"/>
      <c r="J102" s="276">
        <f aca="true" t="shared" si="22" ref="J102:J115">G102</f>
        <v>0</v>
      </c>
      <c r="K102" s="225"/>
      <c r="L102" s="277">
        <f aca="true" t="shared" si="23" ref="L102:L103">F102-G102</f>
        <v>0</v>
      </c>
    </row>
    <row r="103" spans="2:12" s="118" customFormat="1" ht="12.75" customHeight="1">
      <c r="B103" s="188" t="s">
        <v>310</v>
      </c>
      <c r="C103" s="278"/>
      <c r="D103" s="243" t="s">
        <v>415</v>
      </c>
      <c r="E103" s="244"/>
      <c r="F103" s="259">
        <v>200000</v>
      </c>
      <c r="G103" s="279">
        <v>0</v>
      </c>
      <c r="H103" s="244"/>
      <c r="I103" s="191"/>
      <c r="J103" s="276">
        <f t="shared" si="22"/>
        <v>0</v>
      </c>
      <c r="K103" s="276"/>
      <c r="L103" s="277">
        <f t="shared" si="23"/>
        <v>200000</v>
      </c>
    </row>
    <row r="104" spans="2:12" s="118" customFormat="1" ht="12.75" customHeight="1">
      <c r="B104" s="280" t="s">
        <v>376</v>
      </c>
      <c r="C104" s="207"/>
      <c r="D104" s="243" t="s">
        <v>416</v>
      </c>
      <c r="E104" s="191"/>
      <c r="F104" s="192">
        <v>10000</v>
      </c>
      <c r="G104" s="218">
        <v>0</v>
      </c>
      <c r="H104" s="191"/>
      <c r="I104" s="209"/>
      <c r="J104" s="209">
        <f t="shared" si="22"/>
        <v>0</v>
      </c>
      <c r="K104" s="209"/>
      <c r="L104" s="210">
        <f aca="true" t="shared" si="24" ref="L104:L108">F104-J104</f>
        <v>10000</v>
      </c>
    </row>
    <row r="105" spans="2:12" s="118" customFormat="1" ht="20.25" customHeight="1">
      <c r="B105" s="206" t="s">
        <v>417</v>
      </c>
      <c r="C105" s="207"/>
      <c r="D105" s="243" t="s">
        <v>418</v>
      </c>
      <c r="E105" s="191"/>
      <c r="F105" s="192">
        <v>980000</v>
      </c>
      <c r="G105" s="218">
        <v>0</v>
      </c>
      <c r="H105" s="191"/>
      <c r="I105" s="191"/>
      <c r="J105" s="209">
        <f t="shared" si="22"/>
        <v>0</v>
      </c>
      <c r="K105" s="209"/>
      <c r="L105" s="210">
        <f t="shared" si="24"/>
        <v>980000</v>
      </c>
    </row>
    <row r="106" spans="2:12" s="118" customFormat="1" ht="25.5" customHeight="1">
      <c r="B106" s="235" t="s">
        <v>419</v>
      </c>
      <c r="C106" s="247"/>
      <c r="D106" s="248" t="s">
        <v>420</v>
      </c>
      <c r="E106" s="238"/>
      <c r="F106" s="249">
        <f>F117</f>
        <v>6025000</v>
      </c>
      <c r="G106" s="249">
        <f>G117</f>
        <v>30560.76</v>
      </c>
      <c r="H106" s="238"/>
      <c r="I106" s="238"/>
      <c r="J106" s="249">
        <f t="shared" si="22"/>
        <v>30560.76</v>
      </c>
      <c r="K106" s="238"/>
      <c r="L106" s="281">
        <f t="shared" si="24"/>
        <v>5994439.24</v>
      </c>
    </row>
    <row r="107" spans="2:12" ht="27" customHeight="1">
      <c r="B107" s="171" t="s">
        <v>292</v>
      </c>
      <c r="C107" s="172"/>
      <c r="D107" s="250" t="s">
        <v>421</v>
      </c>
      <c r="E107" s="174"/>
      <c r="F107" s="174">
        <f>F108+F112</f>
        <v>1159000</v>
      </c>
      <c r="G107" s="174">
        <f>G108+G112</f>
        <v>30560.76</v>
      </c>
      <c r="H107" s="174"/>
      <c r="I107" s="174"/>
      <c r="J107" s="174">
        <f t="shared" si="22"/>
        <v>30560.76</v>
      </c>
      <c r="K107" s="174"/>
      <c r="L107" s="175">
        <f t="shared" si="24"/>
        <v>1128439.24</v>
      </c>
    </row>
    <row r="108" spans="2:12" ht="15" customHeight="1">
      <c r="B108" s="176" t="s">
        <v>300</v>
      </c>
      <c r="C108" s="177"/>
      <c r="D108" s="251" t="s">
        <v>422</v>
      </c>
      <c r="E108" s="179"/>
      <c r="F108" s="179">
        <f>F109+F110+F111</f>
        <v>1049000</v>
      </c>
      <c r="G108" s="179">
        <f>G109+G110+G111</f>
        <v>30560.76</v>
      </c>
      <c r="H108" s="179"/>
      <c r="I108" s="179"/>
      <c r="J108" s="179">
        <f t="shared" si="22"/>
        <v>30560.76</v>
      </c>
      <c r="K108" s="179"/>
      <c r="L108" s="180">
        <f t="shared" si="24"/>
        <v>1018439.24</v>
      </c>
    </row>
    <row r="109" spans="2:12" ht="15" customHeight="1">
      <c r="B109" s="176" t="s">
        <v>306</v>
      </c>
      <c r="C109" s="177"/>
      <c r="D109" s="251" t="s">
        <v>423</v>
      </c>
      <c r="E109" s="179"/>
      <c r="F109" s="179">
        <f>F121</f>
        <v>180000</v>
      </c>
      <c r="G109" s="179">
        <f>G121</f>
        <v>30560.76</v>
      </c>
      <c r="H109" s="179"/>
      <c r="I109" s="179"/>
      <c r="J109" s="179">
        <f t="shared" si="22"/>
        <v>30560.76</v>
      </c>
      <c r="K109" s="179"/>
      <c r="L109" s="180">
        <f>F109-G109</f>
        <v>149439.24</v>
      </c>
    </row>
    <row r="110" spans="2:12" ht="12.75" customHeight="1">
      <c r="B110" s="176" t="s">
        <v>310</v>
      </c>
      <c r="C110" s="177"/>
      <c r="D110" s="251" t="s">
        <v>424</v>
      </c>
      <c r="E110" s="179"/>
      <c r="F110" s="179">
        <f>F142</f>
        <v>375000</v>
      </c>
      <c r="G110" s="179">
        <f>G142</f>
        <v>0</v>
      </c>
      <c r="H110" s="179"/>
      <c r="I110" s="179"/>
      <c r="J110" s="179">
        <f t="shared" si="22"/>
        <v>0</v>
      </c>
      <c r="K110" s="179"/>
      <c r="L110" s="180">
        <f aca="true" t="shared" si="25" ref="L110:L117">F110-J110</f>
        <v>375000</v>
      </c>
    </row>
    <row r="111" spans="2:12" ht="12.75" customHeight="1">
      <c r="B111" s="176" t="s">
        <v>376</v>
      </c>
      <c r="C111" s="177"/>
      <c r="D111" s="251" t="s">
        <v>425</v>
      </c>
      <c r="E111" s="179"/>
      <c r="F111" s="179">
        <f>F126+F131+F136+F143</f>
        <v>494000</v>
      </c>
      <c r="G111" s="179">
        <f>G126+G131+G136+G143</f>
        <v>0</v>
      </c>
      <c r="H111" s="179"/>
      <c r="I111" s="179"/>
      <c r="J111" s="179">
        <f t="shared" si="22"/>
        <v>0</v>
      </c>
      <c r="K111" s="179"/>
      <c r="L111" s="180">
        <f t="shared" si="25"/>
        <v>494000</v>
      </c>
    </row>
    <row r="112" spans="2:12" ht="12.75" customHeight="1">
      <c r="B112" s="176" t="s">
        <v>318</v>
      </c>
      <c r="C112" s="177"/>
      <c r="D112" s="251" t="s">
        <v>426</v>
      </c>
      <c r="E112" s="179"/>
      <c r="F112" s="179">
        <f>F158</f>
        <v>110000</v>
      </c>
      <c r="G112" s="179">
        <f>G158</f>
        <v>0</v>
      </c>
      <c r="H112" s="179"/>
      <c r="I112" s="179"/>
      <c r="J112" s="179">
        <f t="shared" si="22"/>
        <v>0</v>
      </c>
      <c r="K112" s="179"/>
      <c r="L112" s="180">
        <f t="shared" si="25"/>
        <v>110000</v>
      </c>
    </row>
    <row r="113" spans="2:12" ht="12.75" customHeight="1">
      <c r="B113" s="176" t="s">
        <v>320</v>
      </c>
      <c r="C113" s="177"/>
      <c r="D113" s="251" t="s">
        <v>427</v>
      </c>
      <c r="E113" s="179"/>
      <c r="F113" s="179">
        <f>F114+F115</f>
        <v>1316000</v>
      </c>
      <c r="G113" s="179">
        <f>G114+G115</f>
        <v>0</v>
      </c>
      <c r="H113" s="179"/>
      <c r="I113" s="179"/>
      <c r="J113" s="179">
        <f t="shared" si="22"/>
        <v>0</v>
      </c>
      <c r="K113" s="179"/>
      <c r="L113" s="180">
        <f t="shared" si="25"/>
        <v>1316000</v>
      </c>
    </row>
    <row r="114" spans="2:12" ht="12.75" customHeight="1">
      <c r="B114" s="176" t="s">
        <v>340</v>
      </c>
      <c r="C114" s="177"/>
      <c r="D114" s="251" t="s">
        <v>428</v>
      </c>
      <c r="E114" s="179"/>
      <c r="F114" s="179">
        <f>F145</f>
        <v>1066000</v>
      </c>
      <c r="G114" s="179">
        <f>G145</f>
        <v>0</v>
      </c>
      <c r="H114" s="179"/>
      <c r="I114" s="179"/>
      <c r="J114" s="179">
        <f t="shared" si="22"/>
        <v>0</v>
      </c>
      <c r="K114" s="179"/>
      <c r="L114" s="180">
        <f t="shared" si="25"/>
        <v>1066000</v>
      </c>
    </row>
    <row r="115" spans="2:12" ht="13.5" customHeight="1">
      <c r="B115" s="176" t="s">
        <v>404</v>
      </c>
      <c r="C115" s="261"/>
      <c r="D115" s="262" t="s">
        <v>429</v>
      </c>
      <c r="E115" s="263"/>
      <c r="F115" s="263">
        <f>F133+F138+F146</f>
        <v>250000</v>
      </c>
      <c r="G115" s="263">
        <f>G133+G138+G146</f>
        <v>0</v>
      </c>
      <c r="H115" s="263"/>
      <c r="I115" s="263"/>
      <c r="J115" s="263">
        <f t="shared" si="22"/>
        <v>0</v>
      </c>
      <c r="K115" s="263"/>
      <c r="L115" s="264">
        <f t="shared" si="25"/>
        <v>250000</v>
      </c>
    </row>
    <row r="116" spans="2:12" ht="13.5" customHeight="1">
      <c r="B116" s="206"/>
      <c r="C116" s="207"/>
      <c r="D116" s="252" t="s">
        <v>288</v>
      </c>
      <c r="E116" s="209"/>
      <c r="F116" s="253"/>
      <c r="G116" s="253"/>
      <c r="H116" s="209"/>
      <c r="I116" s="209"/>
      <c r="J116" s="253"/>
      <c r="K116" s="209"/>
      <c r="L116" s="210">
        <f t="shared" si="25"/>
        <v>0</v>
      </c>
    </row>
    <row r="117" spans="2:12" ht="13.5" customHeight="1">
      <c r="B117" s="200" t="s">
        <v>430</v>
      </c>
      <c r="C117" s="254"/>
      <c r="D117" s="255" t="s">
        <v>431</v>
      </c>
      <c r="E117" s="273"/>
      <c r="F117" s="204">
        <f>F119+F129+F134+F139+F147+F150+F153</f>
        <v>6025000</v>
      </c>
      <c r="G117" s="204">
        <f>G119+G129+G134+G139+G147+G150+G153</f>
        <v>30560.76</v>
      </c>
      <c r="H117" s="282"/>
      <c r="I117" s="282"/>
      <c r="J117" s="273">
        <f>G117</f>
        <v>30560.76</v>
      </c>
      <c r="K117" s="273"/>
      <c r="L117" s="205">
        <f t="shared" si="25"/>
        <v>5994439.24</v>
      </c>
    </row>
    <row r="118" spans="2:12" ht="13.5" customHeight="1">
      <c r="B118" s="206"/>
      <c r="C118" s="207"/>
      <c r="D118" s="252" t="s">
        <v>288</v>
      </c>
      <c r="E118" s="209"/>
      <c r="F118" s="253"/>
      <c r="G118" s="253"/>
      <c r="H118" s="209"/>
      <c r="I118" s="209"/>
      <c r="J118" s="253"/>
      <c r="K118" s="209"/>
      <c r="L118" s="210"/>
    </row>
    <row r="119" spans="2:12" ht="13.5" customHeight="1">
      <c r="B119" s="211" t="s">
        <v>432</v>
      </c>
      <c r="C119" s="220"/>
      <c r="D119" s="283" t="s">
        <v>433</v>
      </c>
      <c r="E119" s="213"/>
      <c r="F119" s="284">
        <f>SUM(F121:F128)</f>
        <v>455000</v>
      </c>
      <c r="G119" s="284">
        <f>SUM(G121:G128)</f>
        <v>30560.76</v>
      </c>
      <c r="H119" s="213"/>
      <c r="I119" s="213"/>
      <c r="J119" s="284">
        <f>G119</f>
        <v>30560.76</v>
      </c>
      <c r="K119" s="213"/>
      <c r="L119" s="180">
        <f aca="true" t="shared" si="26" ref="L119:L120">F119-J119</f>
        <v>424439.24</v>
      </c>
    </row>
    <row r="120" spans="2:12" ht="13.5" customHeight="1">
      <c r="B120" s="206"/>
      <c r="C120" s="207"/>
      <c r="D120" s="252" t="s">
        <v>288</v>
      </c>
      <c r="E120" s="209"/>
      <c r="F120" s="253"/>
      <c r="G120" s="253"/>
      <c r="H120" s="209"/>
      <c r="I120" s="209"/>
      <c r="J120" s="253"/>
      <c r="K120" s="209"/>
      <c r="L120" s="210">
        <f t="shared" si="26"/>
        <v>0</v>
      </c>
    </row>
    <row r="121" spans="2:12" ht="13.5" customHeight="1">
      <c r="B121" s="206" t="s">
        <v>306</v>
      </c>
      <c r="C121" s="207"/>
      <c r="D121" s="257" t="s">
        <v>434</v>
      </c>
      <c r="E121" s="209"/>
      <c r="F121" s="192">
        <v>180000</v>
      </c>
      <c r="G121" s="218">
        <v>30560.76</v>
      </c>
      <c r="H121" s="216"/>
      <c r="I121" s="191"/>
      <c r="J121" s="209">
        <f aca="true" t="shared" si="27" ref="J121:J124">G121</f>
        <v>30560.76</v>
      </c>
      <c r="K121" s="209"/>
      <c r="L121" s="210">
        <f aca="true" t="shared" si="28" ref="L121:L125">F121-G121</f>
        <v>149439.24</v>
      </c>
    </row>
    <row r="122" spans="2:12" ht="13.5" customHeight="1">
      <c r="B122" s="188" t="s">
        <v>310</v>
      </c>
      <c r="C122" s="207"/>
      <c r="D122" s="257" t="s">
        <v>435</v>
      </c>
      <c r="E122" s="209"/>
      <c r="F122" s="192">
        <v>200000</v>
      </c>
      <c r="G122" s="218">
        <v>0</v>
      </c>
      <c r="H122" s="216"/>
      <c r="I122" s="191"/>
      <c r="J122" s="209">
        <f t="shared" si="27"/>
        <v>0</v>
      </c>
      <c r="K122" s="209"/>
      <c r="L122" s="210">
        <f t="shared" si="28"/>
        <v>200000</v>
      </c>
    </row>
    <row r="123" spans="2:12" ht="13.5" customHeight="1">
      <c r="B123" s="206" t="s">
        <v>376</v>
      </c>
      <c r="C123" s="207"/>
      <c r="D123" s="257" t="s">
        <v>436</v>
      </c>
      <c r="E123" s="209"/>
      <c r="F123" s="192">
        <v>65000</v>
      </c>
      <c r="G123" s="218">
        <v>0</v>
      </c>
      <c r="H123" s="216"/>
      <c r="I123" s="191"/>
      <c r="J123" s="209">
        <f t="shared" si="27"/>
        <v>0</v>
      </c>
      <c r="K123" s="209"/>
      <c r="L123" s="210">
        <f t="shared" si="28"/>
        <v>65000</v>
      </c>
    </row>
    <row r="124" spans="2:12" ht="21.75" customHeight="1">
      <c r="B124" s="206" t="s">
        <v>417</v>
      </c>
      <c r="C124" s="207"/>
      <c r="D124" s="257" t="s">
        <v>437</v>
      </c>
      <c r="E124" s="209"/>
      <c r="F124" s="192">
        <v>10000</v>
      </c>
      <c r="G124" s="218">
        <v>0</v>
      </c>
      <c r="H124" s="216"/>
      <c r="I124" s="191"/>
      <c r="J124" s="209">
        <f t="shared" si="27"/>
        <v>0</v>
      </c>
      <c r="K124" s="209"/>
      <c r="L124" s="210">
        <f t="shared" si="28"/>
        <v>10000</v>
      </c>
    </row>
    <row r="125" spans="2:12" ht="0.75" customHeight="1">
      <c r="B125" s="188" t="s">
        <v>310</v>
      </c>
      <c r="C125" s="207"/>
      <c r="D125" s="257" t="s">
        <v>435</v>
      </c>
      <c r="E125" s="209"/>
      <c r="F125" s="192"/>
      <c r="G125" s="192"/>
      <c r="H125" s="216"/>
      <c r="I125" s="191"/>
      <c r="J125" s="209"/>
      <c r="K125" s="209"/>
      <c r="L125" s="210">
        <f t="shared" si="28"/>
        <v>0</v>
      </c>
    </row>
    <row r="126" spans="2:12" ht="13.5" customHeight="1" hidden="1">
      <c r="B126" s="206" t="s">
        <v>376</v>
      </c>
      <c r="C126" s="207"/>
      <c r="D126" s="257" t="s">
        <v>436</v>
      </c>
      <c r="E126" s="209"/>
      <c r="F126" s="192"/>
      <c r="G126" s="192"/>
      <c r="H126" s="216"/>
      <c r="I126" s="191"/>
      <c r="J126" s="209">
        <f aca="true" t="shared" si="29" ref="J126:J129">G126</f>
        <v>0</v>
      </c>
      <c r="K126" s="209"/>
      <c r="L126" s="210">
        <f aca="true" t="shared" si="30" ref="L126:L136">F126-J126</f>
        <v>0</v>
      </c>
    </row>
    <row r="127" spans="2:12" ht="13.5" customHeight="1" hidden="1">
      <c r="B127" s="206" t="s">
        <v>340</v>
      </c>
      <c r="C127" s="207"/>
      <c r="D127" s="257" t="s">
        <v>438</v>
      </c>
      <c r="E127" s="209"/>
      <c r="F127" s="192"/>
      <c r="G127" s="192"/>
      <c r="H127" s="216"/>
      <c r="I127" s="191"/>
      <c r="J127" s="209">
        <f t="shared" si="29"/>
        <v>0</v>
      </c>
      <c r="K127" s="209"/>
      <c r="L127" s="210">
        <f t="shared" si="30"/>
        <v>0</v>
      </c>
    </row>
    <row r="128" spans="2:12" ht="12.75" customHeight="1" hidden="1">
      <c r="B128" s="206" t="s">
        <v>404</v>
      </c>
      <c r="C128" s="207"/>
      <c r="D128" s="257" t="s">
        <v>439</v>
      </c>
      <c r="E128" s="209"/>
      <c r="F128" s="192"/>
      <c r="G128" s="192"/>
      <c r="H128" s="216"/>
      <c r="I128" s="191"/>
      <c r="J128" s="209">
        <f t="shared" si="29"/>
        <v>0</v>
      </c>
      <c r="K128" s="209"/>
      <c r="L128" s="210">
        <f t="shared" si="30"/>
        <v>0</v>
      </c>
    </row>
    <row r="129" spans="2:12" ht="12.75" customHeight="1">
      <c r="B129" s="211" t="s">
        <v>440</v>
      </c>
      <c r="C129" s="220"/>
      <c r="D129" s="283" t="s">
        <v>441</v>
      </c>
      <c r="E129" s="213"/>
      <c r="F129" s="213">
        <f>SUM(F131:F133)</f>
        <v>50000</v>
      </c>
      <c r="G129" s="213">
        <f>SUM(G131:G133)</f>
        <v>0</v>
      </c>
      <c r="H129" s="213"/>
      <c r="I129" s="213"/>
      <c r="J129" s="213">
        <f t="shared" si="29"/>
        <v>0</v>
      </c>
      <c r="K129" s="213"/>
      <c r="L129" s="180">
        <f t="shared" si="30"/>
        <v>50000</v>
      </c>
    </row>
    <row r="130" spans="2:12" ht="12.75" customHeight="1">
      <c r="B130" s="206"/>
      <c r="C130" s="207"/>
      <c r="D130" s="252" t="s">
        <v>288</v>
      </c>
      <c r="E130" s="209"/>
      <c r="F130" s="209"/>
      <c r="G130" s="209"/>
      <c r="H130" s="209"/>
      <c r="I130" s="209"/>
      <c r="J130" s="209"/>
      <c r="K130" s="209"/>
      <c r="L130" s="210">
        <f t="shared" si="30"/>
        <v>0</v>
      </c>
    </row>
    <row r="131" spans="2:12" ht="12.75" customHeight="1">
      <c r="B131" s="206" t="s">
        <v>376</v>
      </c>
      <c r="C131" s="207"/>
      <c r="D131" s="257" t="s">
        <v>442</v>
      </c>
      <c r="E131" s="209"/>
      <c r="F131" s="192">
        <v>50000</v>
      </c>
      <c r="G131" s="192">
        <f>0</f>
        <v>0</v>
      </c>
      <c r="H131" s="209"/>
      <c r="I131" s="209"/>
      <c r="J131" s="209">
        <f aca="true" t="shared" si="31" ref="J131:J132">G131</f>
        <v>0</v>
      </c>
      <c r="K131" s="209"/>
      <c r="L131" s="210">
        <f t="shared" si="30"/>
        <v>50000</v>
      </c>
    </row>
    <row r="132" spans="2:12" ht="12.75" customHeight="1" hidden="1">
      <c r="B132" s="206" t="s">
        <v>340</v>
      </c>
      <c r="C132" s="207"/>
      <c r="D132" s="257" t="s">
        <v>443</v>
      </c>
      <c r="E132" s="209"/>
      <c r="F132" s="192"/>
      <c r="G132" s="192"/>
      <c r="H132" s="209"/>
      <c r="I132" s="209"/>
      <c r="J132" s="209">
        <f t="shared" si="31"/>
        <v>0</v>
      </c>
      <c r="K132" s="209"/>
      <c r="L132" s="210">
        <f t="shared" si="30"/>
        <v>0</v>
      </c>
    </row>
    <row r="133" spans="2:12" ht="11.25" hidden="1">
      <c r="B133" s="206" t="s">
        <v>404</v>
      </c>
      <c r="C133" s="207"/>
      <c r="D133" s="257" t="s">
        <v>444</v>
      </c>
      <c r="E133" s="209"/>
      <c r="F133" s="192"/>
      <c r="G133" s="192"/>
      <c r="H133" s="209"/>
      <c r="I133" s="209"/>
      <c r="J133" s="209"/>
      <c r="K133" s="209"/>
      <c r="L133" s="210">
        <f t="shared" si="30"/>
        <v>0</v>
      </c>
    </row>
    <row r="134" spans="2:12" ht="21" customHeight="1">
      <c r="B134" s="211" t="s">
        <v>445</v>
      </c>
      <c r="C134" s="220"/>
      <c r="D134" s="283" t="s">
        <v>446</v>
      </c>
      <c r="E134" s="213"/>
      <c r="F134" s="213">
        <f>SUM(F136:F138)</f>
        <v>40000</v>
      </c>
      <c r="G134" s="213">
        <f>SUM(G136:G138)</f>
        <v>0</v>
      </c>
      <c r="H134" s="213"/>
      <c r="I134" s="213"/>
      <c r="J134" s="213">
        <f>G134</f>
        <v>0</v>
      </c>
      <c r="K134" s="213"/>
      <c r="L134" s="180">
        <f t="shared" si="30"/>
        <v>40000</v>
      </c>
    </row>
    <row r="135" spans="2:12" ht="12.75" customHeight="1">
      <c r="B135" s="206"/>
      <c r="C135" s="207"/>
      <c r="D135" s="252" t="s">
        <v>288</v>
      </c>
      <c r="E135" s="209"/>
      <c r="F135" s="209"/>
      <c r="G135" s="209"/>
      <c r="H135" s="209"/>
      <c r="I135" s="209"/>
      <c r="J135" s="209"/>
      <c r="K135" s="209"/>
      <c r="L135" s="210">
        <f t="shared" si="30"/>
        <v>0</v>
      </c>
    </row>
    <row r="136" spans="2:12" ht="12.75" customHeight="1">
      <c r="B136" s="206" t="s">
        <v>376</v>
      </c>
      <c r="C136" s="207"/>
      <c r="D136" s="257" t="s">
        <v>447</v>
      </c>
      <c r="E136" s="209"/>
      <c r="F136" s="192">
        <v>20000</v>
      </c>
      <c r="G136" s="218">
        <v>0</v>
      </c>
      <c r="H136" s="209"/>
      <c r="I136" s="209"/>
      <c r="J136" s="209">
        <f aca="true" t="shared" si="32" ref="J136:J139">G136</f>
        <v>0</v>
      </c>
      <c r="K136" s="209"/>
      <c r="L136" s="210">
        <f t="shared" si="30"/>
        <v>20000</v>
      </c>
    </row>
    <row r="137" spans="2:12" ht="12.75" customHeight="1" hidden="1">
      <c r="B137" s="206" t="s">
        <v>340</v>
      </c>
      <c r="C137" s="207"/>
      <c r="D137" s="257" t="s">
        <v>448</v>
      </c>
      <c r="E137" s="209"/>
      <c r="F137" s="192"/>
      <c r="G137" s="218"/>
      <c r="H137" s="209"/>
      <c r="I137" s="209"/>
      <c r="J137" s="209">
        <f t="shared" si="32"/>
        <v>0</v>
      </c>
      <c r="K137" s="209"/>
      <c r="L137" s="210">
        <f aca="true" t="shared" si="33" ref="L137:L138">F137-G137</f>
        <v>0</v>
      </c>
    </row>
    <row r="138" spans="2:12" ht="21.75" customHeight="1">
      <c r="B138" s="206" t="s">
        <v>449</v>
      </c>
      <c r="C138" s="207"/>
      <c r="D138" s="257" t="s">
        <v>450</v>
      </c>
      <c r="E138" s="209"/>
      <c r="F138" s="192">
        <v>20000</v>
      </c>
      <c r="G138" s="218">
        <f>0</f>
        <v>0</v>
      </c>
      <c r="H138" s="209"/>
      <c r="I138" s="209"/>
      <c r="J138" s="209">
        <f t="shared" si="32"/>
        <v>0</v>
      </c>
      <c r="K138" s="209"/>
      <c r="L138" s="210">
        <f t="shared" si="33"/>
        <v>20000</v>
      </c>
    </row>
    <row r="139" spans="2:12" ht="20.25" customHeight="1">
      <c r="B139" s="211" t="s">
        <v>451</v>
      </c>
      <c r="C139" s="220"/>
      <c r="D139" s="283" t="s">
        <v>452</v>
      </c>
      <c r="E139" s="213"/>
      <c r="F139" s="213">
        <f>SUM(F141:F146)</f>
        <v>2095000</v>
      </c>
      <c r="G139" s="213">
        <f>SUM(G141:G146)</f>
        <v>0</v>
      </c>
      <c r="H139" s="213"/>
      <c r="I139" s="213"/>
      <c r="J139" s="213">
        <f t="shared" si="32"/>
        <v>0</v>
      </c>
      <c r="K139" s="213"/>
      <c r="L139" s="180">
        <f aca="true" t="shared" si="34" ref="L139:L140">F139-J139</f>
        <v>2095000</v>
      </c>
    </row>
    <row r="140" spans="2:12" ht="12.75" customHeight="1">
      <c r="B140" s="206"/>
      <c r="C140" s="207"/>
      <c r="D140" s="252" t="s">
        <v>288</v>
      </c>
      <c r="E140" s="191"/>
      <c r="F140" s="209"/>
      <c r="G140" s="209"/>
      <c r="H140" s="209"/>
      <c r="I140" s="209"/>
      <c r="J140" s="209"/>
      <c r="K140" s="209"/>
      <c r="L140" s="210">
        <f t="shared" si="34"/>
        <v>0</v>
      </c>
    </row>
    <row r="141" spans="2:12" ht="12.75" customHeight="1" hidden="1">
      <c r="B141" s="221" t="s">
        <v>304</v>
      </c>
      <c r="C141" s="207"/>
      <c r="D141" s="257" t="s">
        <v>453</v>
      </c>
      <c r="E141" s="191"/>
      <c r="F141" s="192"/>
      <c r="G141" s="218"/>
      <c r="H141" s="209"/>
      <c r="I141" s="209"/>
      <c r="J141" s="209">
        <f aca="true" t="shared" si="35" ref="J141:J147">G141</f>
        <v>0</v>
      </c>
      <c r="K141" s="209"/>
      <c r="L141" s="210">
        <f aca="true" t="shared" si="36" ref="L141:L143">F141-G141</f>
        <v>0</v>
      </c>
    </row>
    <row r="142" spans="2:12" ht="12.75" customHeight="1">
      <c r="B142" s="188" t="s">
        <v>310</v>
      </c>
      <c r="C142" s="207"/>
      <c r="D142" s="257" t="s">
        <v>454</v>
      </c>
      <c r="E142" s="209"/>
      <c r="F142" s="192">
        <v>375000</v>
      </c>
      <c r="G142" s="218">
        <v>0</v>
      </c>
      <c r="H142" s="191"/>
      <c r="I142" s="191"/>
      <c r="J142" s="209">
        <f t="shared" si="35"/>
        <v>0</v>
      </c>
      <c r="K142" s="209"/>
      <c r="L142" s="210">
        <f t="shared" si="36"/>
        <v>375000</v>
      </c>
    </row>
    <row r="143" spans="2:12" ht="12.75" customHeight="1">
      <c r="B143" s="206" t="s">
        <v>376</v>
      </c>
      <c r="C143" s="207"/>
      <c r="D143" s="257" t="s">
        <v>455</v>
      </c>
      <c r="E143" s="209"/>
      <c r="F143" s="192">
        <v>424000</v>
      </c>
      <c r="G143" s="218">
        <v>0</v>
      </c>
      <c r="H143" s="229"/>
      <c r="I143" s="191"/>
      <c r="J143" s="209">
        <f t="shared" si="35"/>
        <v>0</v>
      </c>
      <c r="K143" s="209"/>
      <c r="L143" s="210">
        <f t="shared" si="36"/>
        <v>424000</v>
      </c>
    </row>
    <row r="144" spans="2:12" ht="12.75" customHeight="1" hidden="1">
      <c r="B144" s="206" t="s">
        <v>318</v>
      </c>
      <c r="C144" s="207"/>
      <c r="D144" s="257" t="s">
        <v>456</v>
      </c>
      <c r="E144" s="209"/>
      <c r="F144" s="192"/>
      <c r="G144" s="218"/>
      <c r="H144" s="216"/>
      <c r="I144" s="191"/>
      <c r="J144" s="209">
        <f t="shared" si="35"/>
        <v>0</v>
      </c>
      <c r="K144" s="209"/>
      <c r="L144" s="210">
        <f>F144-J144</f>
        <v>0</v>
      </c>
    </row>
    <row r="145" spans="2:12" ht="12.75" customHeight="1">
      <c r="B145" s="206" t="s">
        <v>340</v>
      </c>
      <c r="C145" s="207"/>
      <c r="D145" s="257" t="s">
        <v>457</v>
      </c>
      <c r="E145" s="191"/>
      <c r="F145" s="192">
        <v>1066000</v>
      </c>
      <c r="G145" s="218">
        <v>0</v>
      </c>
      <c r="H145" s="229"/>
      <c r="I145" s="191"/>
      <c r="J145" s="209">
        <f t="shared" si="35"/>
        <v>0</v>
      </c>
      <c r="K145" s="209"/>
      <c r="L145" s="210">
        <f aca="true" t="shared" si="37" ref="L145:L146">F145-G145</f>
        <v>1066000</v>
      </c>
    </row>
    <row r="146" spans="2:12" ht="19.5" customHeight="1">
      <c r="B146" s="206" t="s">
        <v>449</v>
      </c>
      <c r="C146" s="242"/>
      <c r="D146" s="243" t="s">
        <v>458</v>
      </c>
      <c r="E146" s="245"/>
      <c r="F146" s="259">
        <v>230000</v>
      </c>
      <c r="G146" s="279">
        <v>0</v>
      </c>
      <c r="H146" s="216"/>
      <c r="I146" s="191"/>
      <c r="J146" s="245">
        <f t="shared" si="35"/>
        <v>0</v>
      </c>
      <c r="K146" s="245"/>
      <c r="L146" s="246">
        <f t="shared" si="37"/>
        <v>230000</v>
      </c>
    </row>
    <row r="147" spans="2:12" ht="19.5" customHeight="1">
      <c r="B147" s="211" t="s">
        <v>350</v>
      </c>
      <c r="C147" s="177"/>
      <c r="D147" s="283" t="s">
        <v>459</v>
      </c>
      <c r="E147" s="179"/>
      <c r="F147" s="213">
        <f>F149</f>
        <v>1000</v>
      </c>
      <c r="G147" s="213">
        <f>G149</f>
        <v>0</v>
      </c>
      <c r="H147" s="179"/>
      <c r="I147" s="179"/>
      <c r="J147" s="213">
        <f t="shared" si="35"/>
        <v>0</v>
      </c>
      <c r="K147" s="179"/>
      <c r="L147" s="180">
        <f>L149</f>
        <v>1000</v>
      </c>
    </row>
    <row r="148" spans="2:12" ht="19.5" customHeight="1">
      <c r="B148" s="221"/>
      <c r="C148" s="240"/>
      <c r="D148" s="274" t="s">
        <v>329</v>
      </c>
      <c r="E148" s="225"/>
      <c r="F148" s="225"/>
      <c r="G148" s="225"/>
      <c r="H148" s="225"/>
      <c r="I148" s="225"/>
      <c r="J148" s="225"/>
      <c r="K148" s="225"/>
      <c r="L148" s="227"/>
    </row>
    <row r="149" spans="2:12" ht="19.5" customHeight="1">
      <c r="B149" s="206" t="s">
        <v>460</v>
      </c>
      <c r="C149" s="285"/>
      <c r="D149" s="286" t="s">
        <v>461</v>
      </c>
      <c r="E149" s="197"/>
      <c r="F149" s="198">
        <v>1000</v>
      </c>
      <c r="G149" s="198">
        <f>0</f>
        <v>0</v>
      </c>
      <c r="H149" s="287"/>
      <c r="I149" s="287"/>
      <c r="J149" s="287">
        <f aca="true" t="shared" si="38" ref="J149:J150">G149</f>
        <v>0</v>
      </c>
      <c r="K149" s="287"/>
      <c r="L149" s="288">
        <f>F149-G149</f>
        <v>1000</v>
      </c>
    </row>
    <row r="150" spans="2:12" ht="58.5" customHeight="1">
      <c r="B150" s="211" t="s">
        <v>462</v>
      </c>
      <c r="C150" s="220"/>
      <c r="D150" s="283" t="s">
        <v>463</v>
      </c>
      <c r="E150" s="213"/>
      <c r="F150" s="284">
        <f>F152</f>
        <v>50000</v>
      </c>
      <c r="G150" s="284">
        <f>G152</f>
        <v>0</v>
      </c>
      <c r="H150" s="213"/>
      <c r="I150" s="213"/>
      <c r="J150" s="284">
        <f t="shared" si="38"/>
        <v>0</v>
      </c>
      <c r="K150" s="213"/>
      <c r="L150" s="180">
        <f>F150-J150</f>
        <v>50000</v>
      </c>
    </row>
    <row r="151" spans="2:12" ht="12.75" customHeight="1">
      <c r="B151" s="206"/>
      <c r="C151" s="207"/>
      <c r="D151" s="252" t="s">
        <v>288</v>
      </c>
      <c r="E151" s="209"/>
      <c r="F151" s="253"/>
      <c r="G151" s="253"/>
      <c r="H151" s="209"/>
      <c r="I151" s="209"/>
      <c r="J151" s="253"/>
      <c r="K151" s="209"/>
      <c r="L151" s="210"/>
    </row>
    <row r="152" spans="2:12" ht="12.75" customHeight="1">
      <c r="B152" s="206" t="s">
        <v>340</v>
      </c>
      <c r="C152" s="207"/>
      <c r="D152" s="257" t="s">
        <v>464</v>
      </c>
      <c r="E152" s="245"/>
      <c r="F152" s="259">
        <v>50000</v>
      </c>
      <c r="G152" s="279">
        <v>0</v>
      </c>
      <c r="H152" s="216"/>
      <c r="I152" s="191"/>
      <c r="J152" s="191">
        <f aca="true" t="shared" si="39" ref="J152:J153">G152</f>
        <v>0</v>
      </c>
      <c r="K152" s="245"/>
      <c r="L152" s="210">
        <f aca="true" t="shared" si="40" ref="L152:L153">F152-J152</f>
        <v>50000</v>
      </c>
    </row>
    <row r="153" spans="2:12" ht="31.5" customHeight="1">
      <c r="B153" s="211" t="s">
        <v>465</v>
      </c>
      <c r="C153" s="177"/>
      <c r="D153" s="283" t="s">
        <v>466</v>
      </c>
      <c r="E153" s="289"/>
      <c r="F153" s="289">
        <f>F155</f>
        <v>3334000</v>
      </c>
      <c r="G153" s="290">
        <f>G155</f>
        <v>0</v>
      </c>
      <c r="H153" s="291"/>
      <c r="I153" s="213"/>
      <c r="J153" s="284">
        <f t="shared" si="39"/>
        <v>0</v>
      </c>
      <c r="K153" s="289"/>
      <c r="L153" s="180">
        <f t="shared" si="40"/>
        <v>3334000</v>
      </c>
    </row>
    <row r="154" spans="2:12" ht="12.75" customHeight="1">
      <c r="B154" s="206"/>
      <c r="C154" s="207"/>
      <c r="D154" s="252" t="s">
        <v>288</v>
      </c>
      <c r="E154" s="245"/>
      <c r="F154" s="259"/>
      <c r="G154" s="279"/>
      <c r="H154" s="216"/>
      <c r="I154" s="191"/>
      <c r="J154" s="245"/>
      <c r="K154" s="245"/>
      <c r="L154" s="246"/>
    </row>
    <row r="155" spans="2:12" ht="12.75" customHeight="1">
      <c r="B155" s="206" t="s">
        <v>340</v>
      </c>
      <c r="C155" s="207"/>
      <c r="D155" s="257" t="s">
        <v>467</v>
      </c>
      <c r="E155" s="245"/>
      <c r="F155" s="259">
        <v>3334000</v>
      </c>
      <c r="G155" s="279">
        <v>0</v>
      </c>
      <c r="H155" s="216"/>
      <c r="I155" s="191"/>
      <c r="J155" s="191">
        <f aca="true" t="shared" si="41" ref="J155:J158">G155</f>
        <v>0</v>
      </c>
      <c r="K155" s="245"/>
      <c r="L155" s="210">
        <f aca="true" t="shared" si="42" ref="L155:L170">F155-J155</f>
        <v>3334000</v>
      </c>
    </row>
    <row r="156" spans="2:12" ht="13.5" customHeight="1">
      <c r="B156" s="235" t="s">
        <v>468</v>
      </c>
      <c r="C156" s="247"/>
      <c r="D156" s="237" t="s">
        <v>469</v>
      </c>
      <c r="E156" s="238"/>
      <c r="F156" s="238">
        <f>F160+F171</f>
        <v>110000</v>
      </c>
      <c r="G156" s="238">
        <f>G160+G171</f>
        <v>0</v>
      </c>
      <c r="H156" s="238"/>
      <c r="I156" s="238"/>
      <c r="J156" s="238">
        <f t="shared" si="41"/>
        <v>0</v>
      </c>
      <c r="K156" s="238"/>
      <c r="L156" s="239">
        <f t="shared" si="42"/>
        <v>110000</v>
      </c>
    </row>
    <row r="157" spans="2:12" ht="13.5" customHeight="1">
      <c r="B157" s="292" t="s">
        <v>470</v>
      </c>
      <c r="C157" s="293"/>
      <c r="D157" s="294" t="s">
        <v>471</v>
      </c>
      <c r="E157" s="295"/>
      <c r="F157" s="295">
        <f>SUM(F162:F168)</f>
        <v>0</v>
      </c>
      <c r="G157" s="295">
        <f>SUM(G162:G168)</f>
        <v>0</v>
      </c>
      <c r="H157" s="295"/>
      <c r="I157" s="295"/>
      <c r="J157" s="295">
        <f t="shared" si="41"/>
        <v>0</v>
      </c>
      <c r="K157" s="295"/>
      <c r="L157" s="296">
        <f t="shared" si="42"/>
        <v>0</v>
      </c>
    </row>
    <row r="158" spans="2:12" ht="13.5" customHeight="1">
      <c r="B158" s="297" t="s">
        <v>320</v>
      </c>
      <c r="C158" s="298"/>
      <c r="D158" s="299" t="s">
        <v>472</v>
      </c>
      <c r="E158" s="300"/>
      <c r="F158" s="300">
        <f>SUM(F169:F170)</f>
        <v>110000</v>
      </c>
      <c r="G158" s="300">
        <f>SUM(G169:G170)</f>
        <v>0</v>
      </c>
      <c r="H158" s="300"/>
      <c r="I158" s="300"/>
      <c r="J158" s="300">
        <f t="shared" si="41"/>
        <v>0</v>
      </c>
      <c r="K158" s="300"/>
      <c r="L158" s="301">
        <f t="shared" si="42"/>
        <v>110000</v>
      </c>
    </row>
    <row r="159" spans="2:12" ht="13.5" customHeight="1">
      <c r="B159" s="206"/>
      <c r="C159" s="207"/>
      <c r="D159" s="252" t="s">
        <v>288</v>
      </c>
      <c r="E159" s="209"/>
      <c r="F159" s="209"/>
      <c r="G159" s="209"/>
      <c r="H159" s="209"/>
      <c r="I159" s="209"/>
      <c r="J159" s="209"/>
      <c r="K159" s="209"/>
      <c r="L159" s="210">
        <f t="shared" si="42"/>
        <v>0</v>
      </c>
    </row>
    <row r="160" spans="2:12" ht="19.5" customHeight="1">
      <c r="B160" s="211" t="s">
        <v>473</v>
      </c>
      <c r="C160" s="177"/>
      <c r="D160" s="283" t="s">
        <v>474</v>
      </c>
      <c r="E160" s="179"/>
      <c r="F160" s="179">
        <f>SUM(F162:F170)</f>
        <v>110000</v>
      </c>
      <c r="G160" s="179">
        <f>SUM(G162:G170)</f>
        <v>0</v>
      </c>
      <c r="H160" s="179"/>
      <c r="I160" s="179"/>
      <c r="J160" s="179">
        <f aca="true" t="shared" si="43" ref="J160:J170">G160</f>
        <v>0</v>
      </c>
      <c r="K160" s="179"/>
      <c r="L160" s="180">
        <f t="shared" si="42"/>
        <v>110000</v>
      </c>
    </row>
    <row r="161" spans="2:12" ht="13.5" customHeight="1">
      <c r="B161" s="206"/>
      <c r="C161" s="207"/>
      <c r="D161" s="252" t="s">
        <v>288</v>
      </c>
      <c r="E161" s="209"/>
      <c r="F161" s="209"/>
      <c r="G161" s="209"/>
      <c r="H161" s="209"/>
      <c r="I161" s="209"/>
      <c r="J161" s="191">
        <f t="shared" si="43"/>
        <v>0</v>
      </c>
      <c r="K161" s="209"/>
      <c r="L161" s="210">
        <f t="shared" si="42"/>
        <v>0</v>
      </c>
    </row>
    <row r="162" spans="2:12" ht="13.5" customHeight="1" hidden="1">
      <c r="B162" s="188" t="s">
        <v>296</v>
      </c>
      <c r="C162" s="207"/>
      <c r="D162" s="257" t="s">
        <v>475</v>
      </c>
      <c r="E162" s="209"/>
      <c r="F162" s="192"/>
      <c r="G162" s="192"/>
      <c r="H162" s="209"/>
      <c r="I162" s="209"/>
      <c r="J162" s="191">
        <f t="shared" si="43"/>
        <v>0</v>
      </c>
      <c r="K162" s="209"/>
      <c r="L162" s="210">
        <f t="shared" si="42"/>
        <v>0</v>
      </c>
    </row>
    <row r="163" spans="2:12" ht="13.5" customHeight="1" hidden="1">
      <c r="B163" s="188" t="s">
        <v>476</v>
      </c>
      <c r="C163" s="207"/>
      <c r="D163" s="257" t="s">
        <v>477</v>
      </c>
      <c r="E163" s="209"/>
      <c r="F163" s="192"/>
      <c r="G163" s="192"/>
      <c r="H163" s="209"/>
      <c r="I163" s="209"/>
      <c r="J163" s="191">
        <f t="shared" si="43"/>
        <v>0</v>
      </c>
      <c r="K163" s="209"/>
      <c r="L163" s="210">
        <f t="shared" si="42"/>
        <v>0</v>
      </c>
    </row>
    <row r="164" spans="2:12" ht="13.5" customHeight="1" hidden="1">
      <c r="B164" s="206" t="s">
        <v>302</v>
      </c>
      <c r="C164" s="207"/>
      <c r="D164" s="257" t="s">
        <v>478</v>
      </c>
      <c r="E164" s="209"/>
      <c r="F164" s="192"/>
      <c r="G164" s="192"/>
      <c r="H164" s="209"/>
      <c r="I164" s="209"/>
      <c r="J164" s="191">
        <f t="shared" si="43"/>
        <v>0</v>
      </c>
      <c r="K164" s="209"/>
      <c r="L164" s="210">
        <f t="shared" si="42"/>
        <v>0</v>
      </c>
    </row>
    <row r="165" spans="2:12" ht="13.5" customHeight="1" hidden="1">
      <c r="B165" s="206" t="s">
        <v>304</v>
      </c>
      <c r="C165" s="207"/>
      <c r="D165" s="257" t="s">
        <v>479</v>
      </c>
      <c r="E165" s="209"/>
      <c r="F165" s="192"/>
      <c r="G165" s="192"/>
      <c r="H165" s="209"/>
      <c r="I165" s="209"/>
      <c r="J165" s="191">
        <f t="shared" si="43"/>
        <v>0</v>
      </c>
      <c r="K165" s="209"/>
      <c r="L165" s="210">
        <f t="shared" si="42"/>
        <v>0</v>
      </c>
    </row>
    <row r="166" spans="2:12" ht="13.5" customHeight="1" hidden="1">
      <c r="B166" s="206" t="s">
        <v>306</v>
      </c>
      <c r="C166" s="207"/>
      <c r="D166" s="257" t="s">
        <v>480</v>
      </c>
      <c r="E166" s="209"/>
      <c r="F166" s="192"/>
      <c r="G166" s="192"/>
      <c r="H166" s="209"/>
      <c r="I166" s="209"/>
      <c r="J166" s="191">
        <f t="shared" si="43"/>
        <v>0</v>
      </c>
      <c r="K166" s="209"/>
      <c r="L166" s="210">
        <f t="shared" si="42"/>
        <v>0</v>
      </c>
    </row>
    <row r="167" spans="2:12" ht="13.5" customHeight="1" hidden="1">
      <c r="B167" s="188" t="s">
        <v>481</v>
      </c>
      <c r="C167" s="207"/>
      <c r="D167" s="257" t="s">
        <v>482</v>
      </c>
      <c r="E167" s="209"/>
      <c r="F167" s="192"/>
      <c r="G167" s="192"/>
      <c r="H167" s="209"/>
      <c r="I167" s="209"/>
      <c r="J167" s="191">
        <f t="shared" si="43"/>
        <v>0</v>
      </c>
      <c r="K167" s="209"/>
      <c r="L167" s="210">
        <f t="shared" si="42"/>
        <v>0</v>
      </c>
    </row>
    <row r="168" spans="2:12" ht="13.5" customHeight="1" hidden="1">
      <c r="B168" s="206" t="s">
        <v>483</v>
      </c>
      <c r="C168" s="207"/>
      <c r="D168" s="257" t="s">
        <v>484</v>
      </c>
      <c r="E168" s="209"/>
      <c r="F168" s="192"/>
      <c r="G168" s="192"/>
      <c r="H168" s="209"/>
      <c r="I168" s="209"/>
      <c r="J168" s="191">
        <f t="shared" si="43"/>
        <v>0</v>
      </c>
      <c r="K168" s="209"/>
      <c r="L168" s="210">
        <f t="shared" si="42"/>
        <v>0</v>
      </c>
    </row>
    <row r="169" spans="2:12" ht="13.5" customHeight="1" hidden="1">
      <c r="B169" s="188" t="s">
        <v>485</v>
      </c>
      <c r="C169" s="207"/>
      <c r="D169" s="257" t="s">
        <v>486</v>
      </c>
      <c r="E169" s="209"/>
      <c r="F169" s="192"/>
      <c r="G169" s="192"/>
      <c r="H169" s="209"/>
      <c r="I169" s="209"/>
      <c r="J169" s="191">
        <f t="shared" si="43"/>
        <v>0</v>
      </c>
      <c r="K169" s="209"/>
      <c r="L169" s="210">
        <f t="shared" si="42"/>
        <v>0</v>
      </c>
    </row>
    <row r="170" spans="2:12" ht="13.5" customHeight="1">
      <c r="B170" s="188" t="s">
        <v>310</v>
      </c>
      <c r="C170" s="207"/>
      <c r="D170" s="257" t="s">
        <v>482</v>
      </c>
      <c r="E170" s="209"/>
      <c r="F170" s="192">
        <v>110000</v>
      </c>
      <c r="G170" s="192">
        <v>0</v>
      </c>
      <c r="H170" s="209"/>
      <c r="I170" s="209"/>
      <c r="J170" s="191">
        <f t="shared" si="43"/>
        <v>0</v>
      </c>
      <c r="K170" s="209"/>
      <c r="L170" s="210">
        <f t="shared" si="42"/>
        <v>110000</v>
      </c>
    </row>
    <row r="171" spans="2:12" ht="13.5" customHeight="1" hidden="1">
      <c r="B171" s="211" t="s">
        <v>487</v>
      </c>
      <c r="C171" s="220"/>
      <c r="D171" s="283" t="s">
        <v>488</v>
      </c>
      <c r="E171" s="213"/>
      <c r="F171" s="213">
        <f>F173</f>
        <v>0</v>
      </c>
      <c r="G171" s="213">
        <f>G173</f>
        <v>0</v>
      </c>
      <c r="H171" s="213"/>
      <c r="I171" s="213"/>
      <c r="J171" s="213">
        <f>J173</f>
        <v>0</v>
      </c>
      <c r="K171" s="213"/>
      <c r="L171" s="180">
        <f>L173</f>
        <v>0</v>
      </c>
    </row>
    <row r="172" spans="2:12" ht="13.5" customHeight="1" hidden="1">
      <c r="B172" s="188"/>
      <c r="C172" s="207"/>
      <c r="D172" s="252" t="s">
        <v>329</v>
      </c>
      <c r="E172" s="209"/>
      <c r="F172" s="209"/>
      <c r="G172" s="209"/>
      <c r="H172" s="209"/>
      <c r="I172" s="209"/>
      <c r="J172" s="209"/>
      <c r="K172" s="209"/>
      <c r="L172" s="210"/>
    </row>
    <row r="173" spans="2:12" ht="13.5" customHeight="1" hidden="1">
      <c r="B173" s="206" t="s">
        <v>489</v>
      </c>
      <c r="C173" s="242"/>
      <c r="D173" s="257" t="s">
        <v>490</v>
      </c>
      <c r="E173" s="245"/>
      <c r="F173" s="259"/>
      <c r="G173" s="259"/>
      <c r="H173" s="245"/>
      <c r="I173" s="245"/>
      <c r="J173" s="245">
        <f aca="true" t="shared" si="44" ref="J173:J186">G173</f>
        <v>0</v>
      </c>
      <c r="K173" s="245"/>
      <c r="L173" s="246">
        <f>F173-G173</f>
        <v>0</v>
      </c>
    </row>
    <row r="174" spans="2:12" ht="12.75" customHeight="1">
      <c r="B174" s="235" t="s">
        <v>491</v>
      </c>
      <c r="C174" s="247"/>
      <c r="D174" s="237" t="s">
        <v>492</v>
      </c>
      <c r="E174" s="302"/>
      <c r="F174" s="238">
        <f>F175+F184</f>
        <v>2041820</v>
      </c>
      <c r="G174" s="238">
        <f>G175+G184</f>
        <v>235721.47000000003</v>
      </c>
      <c r="H174" s="238"/>
      <c r="I174" s="238">
        <f>I175+I184</f>
        <v>0</v>
      </c>
      <c r="J174" s="249">
        <f t="shared" si="44"/>
        <v>235721.47000000003</v>
      </c>
      <c r="K174" s="238"/>
      <c r="L174" s="239">
        <f aca="true" t="shared" si="45" ref="L174:L204">F174-J174</f>
        <v>1806098.53</v>
      </c>
    </row>
    <row r="175" spans="2:12" ht="12.75" customHeight="1">
      <c r="B175" s="171" t="s">
        <v>292</v>
      </c>
      <c r="C175" s="172"/>
      <c r="D175" s="250" t="s">
        <v>493</v>
      </c>
      <c r="E175" s="174"/>
      <c r="F175" s="174">
        <f>F176+F179+F183</f>
        <v>1644320</v>
      </c>
      <c r="G175" s="174">
        <f>G176+G179+G183</f>
        <v>235721.47000000003</v>
      </c>
      <c r="H175" s="174"/>
      <c r="I175" s="174"/>
      <c r="J175" s="174">
        <f t="shared" si="44"/>
        <v>235721.47000000003</v>
      </c>
      <c r="K175" s="174"/>
      <c r="L175" s="175">
        <f t="shared" si="45"/>
        <v>1408598.53</v>
      </c>
    </row>
    <row r="176" spans="2:12" ht="12.75" customHeight="1">
      <c r="B176" s="176" t="s">
        <v>294</v>
      </c>
      <c r="C176" s="177"/>
      <c r="D176" s="251" t="s">
        <v>494</v>
      </c>
      <c r="E176" s="179"/>
      <c r="F176" s="179">
        <f>F177+F178</f>
        <v>1273320</v>
      </c>
      <c r="G176" s="179">
        <f>G177+G178</f>
        <v>194556.69000000003</v>
      </c>
      <c r="H176" s="179"/>
      <c r="I176" s="179"/>
      <c r="J176" s="179">
        <f t="shared" si="44"/>
        <v>194556.69000000003</v>
      </c>
      <c r="K176" s="179"/>
      <c r="L176" s="180">
        <f t="shared" si="45"/>
        <v>1078763.31</v>
      </c>
    </row>
    <row r="177" spans="2:12" ht="12.75" customHeight="1">
      <c r="B177" s="176" t="s">
        <v>296</v>
      </c>
      <c r="C177" s="177"/>
      <c r="D177" s="251" t="s">
        <v>495</v>
      </c>
      <c r="E177" s="179"/>
      <c r="F177" s="179">
        <f aca="true" t="shared" si="46" ref="F177:F178">F192</f>
        <v>977920</v>
      </c>
      <c r="G177" s="179">
        <f aca="true" t="shared" si="47" ref="G177:G178">G192</f>
        <v>145226.21000000002</v>
      </c>
      <c r="H177" s="179"/>
      <c r="I177" s="179"/>
      <c r="J177" s="179">
        <f t="shared" si="44"/>
        <v>145226.21000000002</v>
      </c>
      <c r="K177" s="179"/>
      <c r="L177" s="180">
        <f t="shared" si="45"/>
        <v>832693.79</v>
      </c>
    </row>
    <row r="178" spans="2:12" ht="12.75" customHeight="1">
      <c r="B178" s="176" t="s">
        <v>496</v>
      </c>
      <c r="C178" s="177"/>
      <c r="D178" s="251" t="s">
        <v>497</v>
      </c>
      <c r="E178" s="179"/>
      <c r="F178" s="179">
        <f t="shared" si="46"/>
        <v>295400</v>
      </c>
      <c r="G178" s="179">
        <f t="shared" si="47"/>
        <v>49330.48</v>
      </c>
      <c r="H178" s="179"/>
      <c r="I178" s="179"/>
      <c r="J178" s="179">
        <f t="shared" si="44"/>
        <v>49330.48</v>
      </c>
      <c r="K178" s="179"/>
      <c r="L178" s="180">
        <f t="shared" si="45"/>
        <v>246069.52</v>
      </c>
    </row>
    <row r="179" spans="2:12" ht="12.75" customHeight="1">
      <c r="B179" s="176" t="s">
        <v>300</v>
      </c>
      <c r="C179" s="177"/>
      <c r="D179" s="251" t="s">
        <v>498</v>
      </c>
      <c r="E179" s="179"/>
      <c r="F179" s="179">
        <f>F180+F181+F182</f>
        <v>345000</v>
      </c>
      <c r="G179" s="179">
        <f>G180+G181+G182</f>
        <v>39881.78</v>
      </c>
      <c r="H179" s="179"/>
      <c r="I179" s="179"/>
      <c r="J179" s="179">
        <f t="shared" si="44"/>
        <v>39881.78</v>
      </c>
      <c r="K179" s="179"/>
      <c r="L179" s="180">
        <f t="shared" si="45"/>
        <v>305118.22</v>
      </c>
    </row>
    <row r="180" spans="2:12" ht="12.75" customHeight="1">
      <c r="B180" s="176" t="s">
        <v>306</v>
      </c>
      <c r="C180" s="177"/>
      <c r="D180" s="251" t="s">
        <v>499</v>
      </c>
      <c r="E180" s="179"/>
      <c r="F180" s="179">
        <f aca="true" t="shared" si="48" ref="F180:F182">F194</f>
        <v>100000</v>
      </c>
      <c r="G180" s="179">
        <f aca="true" t="shared" si="49" ref="G180:G182">G194</f>
        <v>25900.78</v>
      </c>
      <c r="H180" s="179"/>
      <c r="I180" s="179"/>
      <c r="J180" s="179">
        <f t="shared" si="44"/>
        <v>25900.78</v>
      </c>
      <c r="K180" s="179"/>
      <c r="L180" s="180">
        <f t="shared" si="45"/>
        <v>74099.22</v>
      </c>
    </row>
    <row r="181" spans="2:12" ht="12.75" customHeight="1">
      <c r="B181" s="176" t="s">
        <v>310</v>
      </c>
      <c r="C181" s="177"/>
      <c r="D181" s="251" t="s">
        <v>500</v>
      </c>
      <c r="E181" s="179"/>
      <c r="F181" s="179">
        <f t="shared" si="48"/>
        <v>200000</v>
      </c>
      <c r="G181" s="179">
        <f t="shared" si="49"/>
        <v>13981</v>
      </c>
      <c r="H181" s="179"/>
      <c r="I181" s="179"/>
      <c r="J181" s="179">
        <f t="shared" si="44"/>
        <v>13981</v>
      </c>
      <c r="K181" s="179"/>
      <c r="L181" s="180">
        <f t="shared" si="45"/>
        <v>186019</v>
      </c>
    </row>
    <row r="182" spans="2:12" ht="12.75" customHeight="1">
      <c r="B182" s="176" t="s">
        <v>376</v>
      </c>
      <c r="C182" s="177"/>
      <c r="D182" s="251" t="s">
        <v>501</v>
      </c>
      <c r="E182" s="179"/>
      <c r="F182" s="179">
        <f t="shared" si="48"/>
        <v>45000</v>
      </c>
      <c r="G182" s="179">
        <f t="shared" si="49"/>
        <v>0</v>
      </c>
      <c r="H182" s="179"/>
      <c r="I182" s="179"/>
      <c r="J182" s="179">
        <f t="shared" si="44"/>
        <v>0</v>
      </c>
      <c r="K182" s="179"/>
      <c r="L182" s="180">
        <f t="shared" si="45"/>
        <v>45000</v>
      </c>
    </row>
    <row r="183" spans="2:12" ht="12.75" customHeight="1">
      <c r="B183" s="176" t="s">
        <v>318</v>
      </c>
      <c r="C183" s="177"/>
      <c r="D183" s="251" t="s">
        <v>502</v>
      </c>
      <c r="E183" s="179"/>
      <c r="F183" s="179">
        <f>SUM(F206:F207)+F201+F202+F203</f>
        <v>26000</v>
      </c>
      <c r="G183" s="179">
        <f>SUM(G206:G207)+G201+G202+G203</f>
        <v>1283</v>
      </c>
      <c r="H183" s="179"/>
      <c r="I183" s="179"/>
      <c r="J183" s="179">
        <f t="shared" si="44"/>
        <v>1283</v>
      </c>
      <c r="K183" s="179"/>
      <c r="L183" s="180">
        <f t="shared" si="45"/>
        <v>24717</v>
      </c>
    </row>
    <row r="184" spans="2:12" ht="12.75" customHeight="1">
      <c r="B184" s="176" t="s">
        <v>320</v>
      </c>
      <c r="C184" s="177"/>
      <c r="D184" s="251" t="s">
        <v>503</v>
      </c>
      <c r="E184" s="179"/>
      <c r="F184" s="179">
        <f>F185+F186</f>
        <v>397500</v>
      </c>
      <c r="G184" s="179">
        <f>G185+G186</f>
        <v>0</v>
      </c>
      <c r="H184" s="179"/>
      <c r="I184" s="179"/>
      <c r="J184" s="179">
        <f t="shared" si="44"/>
        <v>0</v>
      </c>
      <c r="K184" s="179"/>
      <c r="L184" s="180">
        <f t="shared" si="45"/>
        <v>397500</v>
      </c>
    </row>
    <row r="185" spans="2:12" ht="12.75" customHeight="1">
      <c r="B185" s="176" t="s">
        <v>340</v>
      </c>
      <c r="C185" s="177"/>
      <c r="D185" s="251" t="s">
        <v>504</v>
      </c>
      <c r="E185" s="179"/>
      <c r="F185" s="179">
        <f>F198</f>
        <v>260000</v>
      </c>
      <c r="G185" s="179">
        <f>G198</f>
        <v>0</v>
      </c>
      <c r="H185" s="179"/>
      <c r="I185" s="179"/>
      <c r="J185" s="179">
        <f t="shared" si="44"/>
        <v>0</v>
      </c>
      <c r="K185" s="179"/>
      <c r="L185" s="180">
        <f t="shared" si="45"/>
        <v>260000</v>
      </c>
    </row>
    <row r="186" spans="2:12" ht="13.5" customHeight="1">
      <c r="B186" s="176" t="s">
        <v>404</v>
      </c>
      <c r="C186" s="261"/>
      <c r="D186" s="262" t="s">
        <v>505</v>
      </c>
      <c r="E186" s="263"/>
      <c r="F186" s="263">
        <f>F200+F199+F197</f>
        <v>137500</v>
      </c>
      <c r="G186" s="263">
        <f>G200+G199+G197</f>
        <v>0</v>
      </c>
      <c r="H186" s="263"/>
      <c r="I186" s="263"/>
      <c r="J186" s="263">
        <f t="shared" si="44"/>
        <v>0</v>
      </c>
      <c r="K186" s="263"/>
      <c r="L186" s="264">
        <f t="shared" si="45"/>
        <v>137500</v>
      </c>
    </row>
    <row r="187" spans="2:12" ht="12.75" customHeight="1">
      <c r="B187" s="206"/>
      <c r="C187" s="207"/>
      <c r="D187" s="208" t="s">
        <v>288</v>
      </c>
      <c r="E187" s="209"/>
      <c r="F187" s="253"/>
      <c r="G187" s="253"/>
      <c r="H187" s="209"/>
      <c r="I187" s="209"/>
      <c r="J187" s="253"/>
      <c r="K187" s="209"/>
      <c r="L187" s="210">
        <f t="shared" si="45"/>
        <v>0</v>
      </c>
    </row>
    <row r="188" spans="2:12" ht="12.75" customHeight="1">
      <c r="B188" s="200" t="s">
        <v>506</v>
      </c>
      <c r="C188" s="254"/>
      <c r="D188" s="183" t="s">
        <v>507</v>
      </c>
      <c r="E188" s="273"/>
      <c r="F188" s="256">
        <f>F190+F204</f>
        <v>2041820</v>
      </c>
      <c r="G188" s="256">
        <f>G190+G204</f>
        <v>235721.47000000003</v>
      </c>
      <c r="H188" s="273"/>
      <c r="I188" s="256">
        <f>I190+I204</f>
        <v>0</v>
      </c>
      <c r="J188" s="256">
        <f>G188</f>
        <v>235721.47000000003</v>
      </c>
      <c r="K188" s="273"/>
      <c r="L188" s="205">
        <f t="shared" si="45"/>
        <v>1806098.53</v>
      </c>
    </row>
    <row r="189" spans="2:12" ht="12.75" customHeight="1">
      <c r="B189" s="206"/>
      <c r="C189" s="207"/>
      <c r="D189" s="208" t="s">
        <v>288</v>
      </c>
      <c r="E189" s="209"/>
      <c r="F189" s="253"/>
      <c r="G189" s="253"/>
      <c r="H189" s="209"/>
      <c r="I189" s="209"/>
      <c r="J189" s="253"/>
      <c r="K189" s="209"/>
      <c r="L189" s="210">
        <f t="shared" si="45"/>
        <v>0</v>
      </c>
    </row>
    <row r="190" spans="2:12" ht="26.25" customHeight="1">
      <c r="B190" s="211" t="s">
        <v>508</v>
      </c>
      <c r="C190" s="177"/>
      <c r="D190" s="219" t="s">
        <v>509</v>
      </c>
      <c r="E190" s="179"/>
      <c r="F190" s="303">
        <f>SUM(F192:F203)</f>
        <v>2037820</v>
      </c>
      <c r="G190" s="303">
        <f>SUM(G192:G203)</f>
        <v>234438.47000000003</v>
      </c>
      <c r="H190" s="179"/>
      <c r="I190" s="303">
        <f>SUM(I192:I200)</f>
        <v>0</v>
      </c>
      <c r="J190" s="303">
        <f>G190</f>
        <v>234438.47000000003</v>
      </c>
      <c r="K190" s="179"/>
      <c r="L190" s="180">
        <f t="shared" si="45"/>
        <v>1803381.53</v>
      </c>
    </row>
    <row r="191" spans="2:12" ht="13.5" customHeight="1">
      <c r="B191" s="206"/>
      <c r="C191" s="207"/>
      <c r="D191" s="208" t="s">
        <v>288</v>
      </c>
      <c r="E191" s="209"/>
      <c r="F191" s="253"/>
      <c r="G191" s="253"/>
      <c r="H191" s="209"/>
      <c r="I191" s="209"/>
      <c r="J191" s="253"/>
      <c r="K191" s="209"/>
      <c r="L191" s="210">
        <f t="shared" si="45"/>
        <v>0</v>
      </c>
    </row>
    <row r="192" spans="2:12" ht="13.5" customHeight="1">
      <c r="B192" s="206" t="s">
        <v>296</v>
      </c>
      <c r="C192" s="207"/>
      <c r="D192" s="257" t="s">
        <v>510</v>
      </c>
      <c r="E192" s="209"/>
      <c r="F192" s="192">
        <v>977920</v>
      </c>
      <c r="G192" s="304">
        <f>25900+100826.21+18500</f>
        <v>145226.21000000002</v>
      </c>
      <c r="H192" s="209"/>
      <c r="I192" s="191">
        <f>2992-2992</f>
        <v>0</v>
      </c>
      <c r="J192" s="209">
        <f aca="true" t="shared" si="50" ref="J192:J204">G192</f>
        <v>145226.21000000002</v>
      </c>
      <c r="K192" s="209"/>
      <c r="L192" s="210">
        <f t="shared" si="45"/>
        <v>832693.79</v>
      </c>
    </row>
    <row r="193" spans="2:12" ht="21" customHeight="1">
      <c r="B193" s="188" t="s">
        <v>386</v>
      </c>
      <c r="C193" s="207"/>
      <c r="D193" s="257" t="s">
        <v>511</v>
      </c>
      <c r="E193" s="209"/>
      <c r="F193" s="192">
        <v>295400</v>
      </c>
      <c r="G193" s="305">
        <f>122.97+49207.51</f>
        <v>49330.48</v>
      </c>
      <c r="H193" s="209"/>
      <c r="I193" s="191">
        <f>6233-6233</f>
        <v>0</v>
      </c>
      <c r="J193" s="209">
        <f t="shared" si="50"/>
        <v>49330.48</v>
      </c>
      <c r="K193" s="209"/>
      <c r="L193" s="210">
        <f t="shared" si="45"/>
        <v>246069.52</v>
      </c>
    </row>
    <row r="194" spans="2:12" ht="13.5" customHeight="1">
      <c r="B194" s="206" t="s">
        <v>306</v>
      </c>
      <c r="C194" s="207"/>
      <c r="D194" s="257" t="s">
        <v>512</v>
      </c>
      <c r="E194" s="306"/>
      <c r="F194" s="192">
        <v>100000</v>
      </c>
      <c r="G194" s="218">
        <v>25900.78</v>
      </c>
      <c r="H194" s="216"/>
      <c r="I194" s="191"/>
      <c r="J194" s="209">
        <f t="shared" si="50"/>
        <v>25900.78</v>
      </c>
      <c r="K194" s="209"/>
      <c r="L194" s="210">
        <f t="shared" si="45"/>
        <v>74099.22</v>
      </c>
    </row>
    <row r="195" spans="2:12" ht="13.5" customHeight="1">
      <c r="B195" s="206" t="s">
        <v>310</v>
      </c>
      <c r="C195" s="207"/>
      <c r="D195" s="257" t="s">
        <v>513</v>
      </c>
      <c r="E195" s="191"/>
      <c r="F195" s="192">
        <v>200000</v>
      </c>
      <c r="G195" s="218">
        <v>13981</v>
      </c>
      <c r="H195" s="216"/>
      <c r="I195" s="191">
        <f>-2992-6233+2992+6233</f>
        <v>0</v>
      </c>
      <c r="J195" s="209">
        <f t="shared" si="50"/>
        <v>13981</v>
      </c>
      <c r="K195" s="209"/>
      <c r="L195" s="210">
        <f t="shared" si="45"/>
        <v>186019</v>
      </c>
    </row>
    <row r="196" spans="2:12" ht="13.5" customHeight="1">
      <c r="B196" s="206" t="s">
        <v>376</v>
      </c>
      <c r="C196" s="207"/>
      <c r="D196" s="257" t="s">
        <v>514</v>
      </c>
      <c r="E196" s="191"/>
      <c r="F196" s="192">
        <v>45000</v>
      </c>
      <c r="G196" s="218">
        <v>0</v>
      </c>
      <c r="H196" s="216"/>
      <c r="I196" s="191"/>
      <c r="J196" s="209">
        <f t="shared" si="50"/>
        <v>0</v>
      </c>
      <c r="K196" s="209"/>
      <c r="L196" s="210">
        <f t="shared" si="45"/>
        <v>45000</v>
      </c>
    </row>
    <row r="197" spans="2:12" ht="23.25" customHeight="1">
      <c r="B197" s="206" t="s">
        <v>515</v>
      </c>
      <c r="C197" s="207"/>
      <c r="D197" s="257" t="s">
        <v>516</v>
      </c>
      <c r="E197" s="191"/>
      <c r="F197" s="192">
        <v>30000</v>
      </c>
      <c r="G197" s="218">
        <v>0</v>
      </c>
      <c r="H197" s="191"/>
      <c r="I197" s="191"/>
      <c r="J197" s="209">
        <f t="shared" si="50"/>
        <v>0</v>
      </c>
      <c r="K197" s="209"/>
      <c r="L197" s="210">
        <f t="shared" si="45"/>
        <v>30000</v>
      </c>
    </row>
    <row r="198" spans="2:12" ht="13.5" customHeight="1">
      <c r="B198" s="206" t="s">
        <v>340</v>
      </c>
      <c r="C198" s="207"/>
      <c r="D198" s="257" t="s">
        <v>517</v>
      </c>
      <c r="E198" s="191"/>
      <c r="F198" s="192">
        <v>260000</v>
      </c>
      <c r="G198" s="218">
        <v>0</v>
      </c>
      <c r="H198" s="191"/>
      <c r="I198" s="191"/>
      <c r="J198" s="209">
        <f t="shared" si="50"/>
        <v>0</v>
      </c>
      <c r="K198" s="209"/>
      <c r="L198" s="210">
        <f t="shared" si="45"/>
        <v>260000</v>
      </c>
    </row>
    <row r="199" spans="2:12" ht="22.5" customHeight="1">
      <c r="B199" s="206" t="s">
        <v>518</v>
      </c>
      <c r="C199" s="207"/>
      <c r="D199" s="257" t="s">
        <v>519</v>
      </c>
      <c r="E199" s="191"/>
      <c r="F199" s="192">
        <v>7500</v>
      </c>
      <c r="G199" s="218">
        <v>0</v>
      </c>
      <c r="H199" s="191"/>
      <c r="I199" s="191"/>
      <c r="J199" s="209">
        <f t="shared" si="50"/>
        <v>0</v>
      </c>
      <c r="K199" s="209"/>
      <c r="L199" s="210">
        <f t="shared" si="45"/>
        <v>7500</v>
      </c>
    </row>
    <row r="200" spans="2:12" ht="32.25" customHeight="1">
      <c r="B200" s="206" t="s">
        <v>520</v>
      </c>
      <c r="C200" s="207"/>
      <c r="D200" s="257" t="s">
        <v>521</v>
      </c>
      <c r="E200" s="191"/>
      <c r="F200" s="192">
        <v>100000</v>
      </c>
      <c r="G200" s="218">
        <v>0</v>
      </c>
      <c r="H200" s="191"/>
      <c r="I200" s="191"/>
      <c r="J200" s="209">
        <f t="shared" si="50"/>
        <v>0</v>
      </c>
      <c r="K200" s="209"/>
      <c r="L200" s="210">
        <f t="shared" si="45"/>
        <v>100000</v>
      </c>
    </row>
    <row r="201" spans="2:12" ht="20.25" customHeight="1">
      <c r="B201" s="206" t="s">
        <v>344</v>
      </c>
      <c r="C201" s="207"/>
      <c r="D201" s="257" t="s">
        <v>522</v>
      </c>
      <c r="E201" s="191"/>
      <c r="F201" s="192">
        <v>2000</v>
      </c>
      <c r="G201" s="192">
        <f>0</f>
        <v>0</v>
      </c>
      <c r="H201" s="209"/>
      <c r="I201" s="191"/>
      <c r="J201" s="209">
        <f t="shared" si="50"/>
        <v>0</v>
      </c>
      <c r="K201" s="209"/>
      <c r="L201" s="210">
        <f t="shared" si="45"/>
        <v>2000</v>
      </c>
    </row>
    <row r="202" spans="2:12" ht="23.25" customHeight="1">
      <c r="B202" s="206" t="s">
        <v>346</v>
      </c>
      <c r="C202" s="207"/>
      <c r="D202" s="257" t="s">
        <v>523</v>
      </c>
      <c r="E202" s="191"/>
      <c r="F202" s="192">
        <v>20000</v>
      </c>
      <c r="G202" s="218">
        <v>0</v>
      </c>
      <c r="H202" s="209"/>
      <c r="I202" s="191"/>
      <c r="J202" s="209">
        <f t="shared" si="50"/>
        <v>0</v>
      </c>
      <c r="K202" s="209"/>
      <c r="L202" s="210">
        <f t="shared" si="45"/>
        <v>20000</v>
      </c>
    </row>
    <row r="203" spans="2:12" ht="42" customHeight="1">
      <c r="B203" s="206" t="s">
        <v>357</v>
      </c>
      <c r="C203" s="242"/>
      <c r="D203" s="257" t="s">
        <v>524</v>
      </c>
      <c r="E203" s="191"/>
      <c r="F203" s="259">
        <v>0</v>
      </c>
      <c r="G203" s="279">
        <v>0</v>
      </c>
      <c r="H203" s="245"/>
      <c r="I203" s="191"/>
      <c r="J203" s="209">
        <f t="shared" si="50"/>
        <v>0</v>
      </c>
      <c r="K203" s="245"/>
      <c r="L203" s="210">
        <f t="shared" si="45"/>
        <v>0</v>
      </c>
    </row>
    <row r="204" spans="2:12" ht="22.5" customHeight="1">
      <c r="B204" s="211" t="s">
        <v>350</v>
      </c>
      <c r="C204" s="177"/>
      <c r="D204" s="219" t="s">
        <v>525</v>
      </c>
      <c r="E204" s="179"/>
      <c r="F204" s="213">
        <f>SUM(F206:F207)</f>
        <v>4000</v>
      </c>
      <c r="G204" s="213">
        <f>SUM(G206:G207)</f>
        <v>1283</v>
      </c>
      <c r="H204" s="213"/>
      <c r="I204" s="213"/>
      <c r="J204" s="213">
        <f t="shared" si="50"/>
        <v>1283</v>
      </c>
      <c r="K204" s="179"/>
      <c r="L204" s="180">
        <f t="shared" si="45"/>
        <v>2717</v>
      </c>
    </row>
    <row r="205" spans="2:12" ht="13.5" customHeight="1">
      <c r="B205" s="206"/>
      <c r="C205" s="207"/>
      <c r="D205" s="208" t="s">
        <v>329</v>
      </c>
      <c r="E205" s="209"/>
      <c r="F205" s="307"/>
      <c r="G205" s="307"/>
      <c r="H205" s="307"/>
      <c r="I205" s="307"/>
      <c r="J205" s="307"/>
      <c r="K205" s="209"/>
      <c r="L205" s="210"/>
    </row>
    <row r="206" spans="2:12" ht="22.5" customHeight="1">
      <c r="B206" s="230" t="s">
        <v>359</v>
      </c>
      <c r="C206" s="242"/>
      <c r="D206" s="258" t="s">
        <v>526</v>
      </c>
      <c r="E206" s="191"/>
      <c r="F206" s="259">
        <v>4000</v>
      </c>
      <c r="G206" s="259">
        <v>1283</v>
      </c>
      <c r="H206" s="245"/>
      <c r="I206" s="191"/>
      <c r="J206" s="245">
        <f aca="true" t="shared" si="51" ref="J206:J208">G206</f>
        <v>1283</v>
      </c>
      <c r="K206" s="245"/>
      <c r="L206" s="246">
        <f aca="true" t="shared" si="52" ref="L206:L208">F206-J206</f>
        <v>2717</v>
      </c>
    </row>
    <row r="207" spans="2:12" ht="44.25" customHeight="1">
      <c r="B207" s="206" t="s">
        <v>357</v>
      </c>
      <c r="C207" s="242"/>
      <c r="D207" s="258" t="s">
        <v>527</v>
      </c>
      <c r="E207" s="191"/>
      <c r="F207" s="259">
        <v>0</v>
      </c>
      <c r="G207" s="259">
        <v>0</v>
      </c>
      <c r="H207" s="245"/>
      <c r="I207" s="191"/>
      <c r="J207" s="245">
        <f t="shared" si="51"/>
        <v>0</v>
      </c>
      <c r="K207" s="245"/>
      <c r="L207" s="246">
        <f t="shared" si="52"/>
        <v>0</v>
      </c>
    </row>
    <row r="208" spans="2:12" ht="13.5" customHeight="1">
      <c r="B208" s="235" t="s">
        <v>528</v>
      </c>
      <c r="C208" s="236"/>
      <c r="D208" s="308" t="s">
        <v>529</v>
      </c>
      <c r="E208" s="238"/>
      <c r="F208" s="238">
        <f>F211+F210</f>
        <v>100000</v>
      </c>
      <c r="G208" s="238">
        <f>G211+G210</f>
        <v>0</v>
      </c>
      <c r="H208" s="238"/>
      <c r="I208" s="238"/>
      <c r="J208" s="238">
        <f t="shared" si="51"/>
        <v>0</v>
      </c>
      <c r="K208" s="238"/>
      <c r="L208" s="239">
        <f t="shared" si="52"/>
        <v>100000</v>
      </c>
    </row>
    <row r="209" spans="2:12" ht="11.25" customHeight="1">
      <c r="B209" s="309"/>
      <c r="C209" s="310"/>
      <c r="D209" s="223" t="s">
        <v>288</v>
      </c>
      <c r="E209" s="311"/>
      <c r="F209" s="311"/>
      <c r="G209" s="311"/>
      <c r="H209" s="311"/>
      <c r="I209" s="311"/>
      <c r="J209" s="311"/>
      <c r="K209" s="311"/>
      <c r="L209" s="227"/>
    </row>
    <row r="210" spans="2:12" ht="11.25" customHeight="1">
      <c r="B210" s="206" t="s">
        <v>376</v>
      </c>
      <c r="C210" s="312"/>
      <c r="D210" s="313" t="s">
        <v>530</v>
      </c>
      <c r="E210" s="314"/>
      <c r="F210" s="315">
        <v>12000</v>
      </c>
      <c r="G210" s="315"/>
      <c r="H210" s="314"/>
      <c r="I210" s="311"/>
      <c r="J210" s="245">
        <f aca="true" t="shared" si="53" ref="J210:J211">G210</f>
        <v>0</v>
      </c>
      <c r="K210" s="314"/>
      <c r="L210" s="246">
        <f aca="true" t="shared" si="54" ref="L210:L211">F210-J210</f>
        <v>12000</v>
      </c>
    </row>
    <row r="211" spans="2:12" ht="23.25" customHeight="1">
      <c r="B211" s="206" t="s">
        <v>340</v>
      </c>
      <c r="C211" s="316"/>
      <c r="D211" s="317" t="s">
        <v>531</v>
      </c>
      <c r="E211" s="318"/>
      <c r="F211" s="319">
        <v>88000</v>
      </c>
      <c r="G211" s="319">
        <f>0</f>
        <v>0</v>
      </c>
      <c r="H211" s="320"/>
      <c r="I211" s="191"/>
      <c r="J211" s="320">
        <f t="shared" si="53"/>
        <v>0</v>
      </c>
      <c r="K211" s="320"/>
      <c r="L211" s="321">
        <f t="shared" si="54"/>
        <v>88000</v>
      </c>
    </row>
    <row r="212" spans="2:12" ht="13.5" customHeight="1">
      <c r="B212" s="322"/>
      <c r="C212" s="323"/>
      <c r="D212" s="324"/>
      <c r="E212" s="325"/>
      <c r="F212" s="325"/>
      <c r="G212" s="326"/>
      <c r="H212" s="325"/>
      <c r="I212" s="325"/>
      <c r="J212" s="325"/>
      <c r="K212" s="325"/>
      <c r="L212" s="327"/>
    </row>
    <row r="213" spans="2:12" ht="27.75" customHeight="1">
      <c r="B213" s="328" t="s">
        <v>532</v>
      </c>
      <c r="C213" s="329" t="s">
        <v>533</v>
      </c>
      <c r="D213" s="329" t="s">
        <v>534</v>
      </c>
      <c r="E213" s="330" t="s">
        <v>534</v>
      </c>
      <c r="F213" s="330" t="s">
        <v>534</v>
      </c>
      <c r="G213" s="331">
        <f>'доходы '!D144-расходы!G11</f>
        <v>1548283.35</v>
      </c>
      <c r="H213" s="331"/>
      <c r="I213" s="331">
        <f>SUM(I11:I211)</f>
        <v>0</v>
      </c>
      <c r="J213" s="331">
        <f>'доходы '!G144-расходы!J11</f>
        <v>1548283.35</v>
      </c>
      <c r="K213" s="330" t="s">
        <v>534</v>
      </c>
      <c r="L213" s="332" t="s">
        <v>534</v>
      </c>
    </row>
    <row r="214" ht="13.5" customHeight="1"/>
  </sheetData>
  <sheetProtection selectLockedCells="1" selectUnlockedCells="1"/>
  <mergeCells count="2">
    <mergeCell ref="B5:B9"/>
    <mergeCell ref="G5:J6"/>
  </mergeCells>
  <printOptions/>
  <pageMargins left="0.25" right="0.25" top="0.75" bottom="0.75" header="0.3" footer="0.5118055555555555"/>
  <pageSetup horizontalDpi="300" verticalDpi="300" orientation="landscape" paperSize="9" scale="85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="83" zoomScaleNormal="83" zoomScaleSheetLayoutView="100" workbookViewId="0" topLeftCell="A1">
      <selection activeCell="F37" sqref="F37"/>
    </sheetView>
  </sheetViews>
  <sheetFormatPr defaultColWidth="8.00390625" defaultRowHeight="12.75"/>
  <cols>
    <col min="1" max="1" width="0.875" style="0" customWidth="1"/>
    <col min="2" max="2" width="47.00390625" style="1" customWidth="1"/>
    <col min="3" max="3" width="4.50390625" style="1" customWidth="1"/>
    <col min="4" max="4" width="25.50390625" style="1" customWidth="1"/>
    <col min="5" max="5" width="18.25390625" style="2" customWidth="1"/>
    <col min="6" max="6" width="14.125" style="2" customWidth="1"/>
    <col min="7" max="7" width="11.375" style="2" customWidth="1"/>
    <col min="8" max="8" width="12.125" style="2" customWidth="1"/>
    <col min="9" max="9" width="13.375" style="2" customWidth="1"/>
    <col min="10" max="10" width="14.125" style="0" customWidth="1"/>
    <col min="11" max="16384" width="9.00390625" style="0" customWidth="1"/>
  </cols>
  <sheetData>
    <row r="1" spans="2:10" ht="15.75" customHeight="1">
      <c r="B1" s="322"/>
      <c r="C1" s="333"/>
      <c r="D1" s="19"/>
      <c r="E1" s="334"/>
      <c r="F1" s="334"/>
      <c r="G1" s="334"/>
      <c r="H1" s="334"/>
      <c r="I1" s="334"/>
      <c r="J1" s="335" t="s">
        <v>535</v>
      </c>
    </row>
    <row r="2" spans="3:10" ht="14.25" customHeight="1">
      <c r="C2" s="18" t="s">
        <v>536</v>
      </c>
      <c r="D2" s="9"/>
      <c r="E2" s="336"/>
      <c r="F2" s="336"/>
      <c r="G2" s="336"/>
      <c r="H2" s="336"/>
      <c r="I2" s="337"/>
      <c r="J2" s="334"/>
    </row>
    <row r="3" spans="2:10" ht="12.75">
      <c r="B3" s="20"/>
      <c r="C3" s="338"/>
      <c r="D3" s="21"/>
      <c r="E3" s="337"/>
      <c r="F3" s="337"/>
      <c r="G3" s="337"/>
      <c r="H3" s="337"/>
      <c r="I3" s="337"/>
      <c r="J3" s="337"/>
    </row>
    <row r="4" spans="2:10" ht="12.75">
      <c r="B4" s="339"/>
      <c r="C4" s="340" t="s">
        <v>265</v>
      </c>
      <c r="D4" s="340" t="s">
        <v>537</v>
      </c>
      <c r="E4" s="341" t="s">
        <v>267</v>
      </c>
      <c r="F4" s="342" t="s">
        <v>19</v>
      </c>
      <c r="G4" s="342"/>
      <c r="H4" s="342"/>
      <c r="I4" s="342"/>
      <c r="J4" s="343" t="s">
        <v>20</v>
      </c>
    </row>
    <row r="5" spans="2:10" ht="12.75">
      <c r="B5" s="344"/>
      <c r="C5" s="345" t="s">
        <v>270</v>
      </c>
      <c r="D5" s="345" t="s">
        <v>538</v>
      </c>
      <c r="E5" s="270" t="s">
        <v>272</v>
      </c>
      <c r="F5" s="131" t="s">
        <v>24</v>
      </c>
      <c r="G5" s="132" t="s">
        <v>24</v>
      </c>
      <c r="H5" s="133" t="s">
        <v>25</v>
      </c>
      <c r="I5" s="133"/>
      <c r="J5" s="346" t="s">
        <v>26</v>
      </c>
    </row>
    <row r="6" spans="2:10" ht="12.75">
      <c r="B6" s="347" t="s">
        <v>21</v>
      </c>
      <c r="C6" s="345" t="s">
        <v>275</v>
      </c>
      <c r="D6" s="345" t="s">
        <v>271</v>
      </c>
      <c r="E6" s="270" t="s">
        <v>26</v>
      </c>
      <c r="F6" s="136" t="s">
        <v>280</v>
      </c>
      <c r="G6" s="137" t="s">
        <v>30</v>
      </c>
      <c r="H6" s="137" t="s">
        <v>31</v>
      </c>
      <c r="I6" s="137" t="s">
        <v>32</v>
      </c>
      <c r="J6" s="346"/>
    </row>
    <row r="7" spans="2:10" ht="12.75">
      <c r="B7" s="348"/>
      <c r="C7" s="349"/>
      <c r="D7" s="349" t="s">
        <v>276</v>
      </c>
      <c r="E7" s="350"/>
      <c r="F7" s="143" t="s">
        <v>282</v>
      </c>
      <c r="G7" s="144" t="s">
        <v>35</v>
      </c>
      <c r="H7" s="144"/>
      <c r="I7" s="144"/>
      <c r="J7" s="351"/>
    </row>
    <row r="8" spans="2:10" ht="12" customHeight="1">
      <c r="B8" s="146">
        <v>1</v>
      </c>
      <c r="C8" s="147">
        <v>2</v>
      </c>
      <c r="D8" s="147">
        <v>3</v>
      </c>
      <c r="E8" s="352" t="s">
        <v>40</v>
      </c>
      <c r="F8" s="352" t="s">
        <v>41</v>
      </c>
      <c r="G8" s="352" t="s">
        <v>42</v>
      </c>
      <c r="H8" s="352" t="s">
        <v>43</v>
      </c>
      <c r="I8" s="352" t="s">
        <v>44</v>
      </c>
      <c r="J8" s="353" t="s">
        <v>45</v>
      </c>
    </row>
    <row r="9" spans="2:10" ht="12" customHeight="1">
      <c r="B9" s="354" t="s">
        <v>539</v>
      </c>
      <c r="C9" s="355" t="s">
        <v>540</v>
      </c>
      <c r="D9" s="355"/>
      <c r="E9" s="356">
        <f>E16</f>
        <v>1038369</v>
      </c>
      <c r="F9" s="356">
        <f>F33</f>
        <v>-1548283.35</v>
      </c>
      <c r="G9" s="356"/>
      <c r="H9" s="356"/>
      <c r="I9" s="356">
        <f>I33</f>
        <v>-1548283.35</v>
      </c>
      <c r="J9" s="357">
        <f>E9</f>
        <v>1038369</v>
      </c>
    </row>
    <row r="10" spans="2:10" ht="12" customHeight="1">
      <c r="B10" s="358" t="s">
        <v>541</v>
      </c>
      <c r="C10" s="228"/>
      <c r="D10" s="228"/>
      <c r="E10" s="359"/>
      <c r="F10" s="359"/>
      <c r="G10" s="359"/>
      <c r="H10" s="359"/>
      <c r="I10" s="359"/>
      <c r="J10" s="360"/>
    </row>
    <row r="11" spans="2:10" ht="14.25" customHeight="1">
      <c r="B11" s="361" t="s">
        <v>542</v>
      </c>
      <c r="C11" s="362" t="s">
        <v>543</v>
      </c>
      <c r="D11" s="363"/>
      <c r="E11" s="364" t="s">
        <v>544</v>
      </c>
      <c r="F11" s="364" t="s">
        <v>544</v>
      </c>
      <c r="G11" s="364"/>
      <c r="H11" s="364"/>
      <c r="I11" s="364" t="s">
        <v>544</v>
      </c>
      <c r="J11" s="365" t="s">
        <v>544</v>
      </c>
    </row>
    <row r="12" spans="2:10" ht="9" customHeight="1">
      <c r="B12" s="358" t="s">
        <v>545</v>
      </c>
      <c r="C12" s="228"/>
      <c r="D12" s="366"/>
      <c r="E12" s="367"/>
      <c r="F12" s="367"/>
      <c r="G12" s="367"/>
      <c r="H12" s="367"/>
      <c r="I12" s="367"/>
      <c r="J12" s="368"/>
    </row>
    <row r="13" spans="2:10" ht="13.5" customHeight="1">
      <c r="B13" s="369" t="s">
        <v>546</v>
      </c>
      <c r="C13" s="370"/>
      <c r="D13" s="366"/>
      <c r="E13" s="367"/>
      <c r="F13" s="367"/>
      <c r="G13" s="367"/>
      <c r="H13" s="367"/>
      <c r="I13" s="367"/>
      <c r="J13" s="368"/>
    </row>
    <row r="14" spans="2:10" ht="13.5" customHeight="1">
      <c r="B14" s="361" t="s">
        <v>547</v>
      </c>
      <c r="C14" s="362" t="s">
        <v>548</v>
      </c>
      <c r="D14" s="363"/>
      <c r="E14" s="364" t="s">
        <v>544</v>
      </c>
      <c r="F14" s="364" t="s">
        <v>544</v>
      </c>
      <c r="G14" s="364"/>
      <c r="H14" s="364"/>
      <c r="I14" s="364" t="s">
        <v>544</v>
      </c>
      <c r="J14" s="365" t="s">
        <v>544</v>
      </c>
    </row>
    <row r="15" spans="2:10" ht="10.5" customHeight="1">
      <c r="B15" s="358" t="s">
        <v>545</v>
      </c>
      <c r="C15" s="228"/>
      <c r="D15" s="366"/>
      <c r="E15" s="359"/>
      <c r="F15" s="359"/>
      <c r="G15" s="359"/>
      <c r="H15" s="359"/>
      <c r="I15" s="359"/>
      <c r="J15" s="360"/>
    </row>
    <row r="16" spans="2:10" ht="15" customHeight="1">
      <c r="B16" s="371" t="s">
        <v>549</v>
      </c>
      <c r="C16" s="372" t="s">
        <v>550</v>
      </c>
      <c r="D16" s="373"/>
      <c r="E16" s="374">
        <f>E25+E17</f>
        <v>1038369</v>
      </c>
      <c r="F16" s="375" t="s">
        <v>551</v>
      </c>
      <c r="G16" s="376"/>
      <c r="H16" s="376"/>
      <c r="I16" s="376"/>
      <c r="J16" s="377">
        <f>E16-I16</f>
        <v>1038369</v>
      </c>
    </row>
    <row r="17" spans="2:10" ht="15" customHeight="1">
      <c r="B17" s="378" t="s">
        <v>552</v>
      </c>
      <c r="C17" s="379" t="s">
        <v>553</v>
      </c>
      <c r="D17" s="380"/>
      <c r="E17" s="381">
        <f>E19</f>
        <v>-11777451</v>
      </c>
      <c r="F17" s="382" t="s">
        <v>551</v>
      </c>
      <c r="G17" s="383"/>
      <c r="H17" s="383"/>
      <c r="I17" s="383"/>
      <c r="J17" s="384" t="s">
        <v>551</v>
      </c>
    </row>
    <row r="18" spans="2:10" ht="12.75" customHeight="1">
      <c r="B18" s="358" t="s">
        <v>554</v>
      </c>
      <c r="C18" s="228"/>
      <c r="D18" s="366"/>
      <c r="E18" s="385"/>
      <c r="F18" s="359"/>
      <c r="G18" s="359"/>
      <c r="H18" s="359"/>
      <c r="I18" s="359"/>
      <c r="J18" s="360"/>
    </row>
    <row r="19" spans="2:10" ht="26.25" customHeight="1">
      <c r="B19" s="358" t="s">
        <v>555</v>
      </c>
      <c r="C19" s="228"/>
      <c r="D19" s="386" t="s">
        <v>556</v>
      </c>
      <c r="E19" s="385">
        <f>E24</f>
        <v>-11777451</v>
      </c>
      <c r="F19" s="387" t="s">
        <v>551</v>
      </c>
      <c r="G19" s="387" t="s">
        <v>557</v>
      </c>
      <c r="H19" s="387" t="s">
        <v>557</v>
      </c>
      <c r="I19" s="387" t="s">
        <v>557</v>
      </c>
      <c r="J19" s="388" t="s">
        <v>551</v>
      </c>
    </row>
    <row r="20" spans="2:10" ht="23.25" customHeight="1" hidden="1">
      <c r="B20" s="358" t="s">
        <v>558</v>
      </c>
      <c r="C20" s="228"/>
      <c r="D20" s="386" t="s">
        <v>559</v>
      </c>
      <c r="E20" s="389"/>
      <c r="F20" s="387" t="s">
        <v>551</v>
      </c>
      <c r="G20" s="387" t="s">
        <v>557</v>
      </c>
      <c r="H20" s="387" t="s">
        <v>557</v>
      </c>
      <c r="I20" s="387" t="s">
        <v>557</v>
      </c>
      <c r="J20" s="388" t="s">
        <v>551</v>
      </c>
    </row>
    <row r="21" spans="2:10" ht="21.75" customHeight="1" hidden="1">
      <c r="B21" s="358" t="s">
        <v>560</v>
      </c>
      <c r="C21" s="228"/>
      <c r="D21" s="386" t="s">
        <v>561</v>
      </c>
      <c r="E21" s="389"/>
      <c r="F21" s="387" t="s">
        <v>551</v>
      </c>
      <c r="G21" s="387" t="s">
        <v>557</v>
      </c>
      <c r="H21" s="387" t="s">
        <v>557</v>
      </c>
      <c r="I21" s="387" t="s">
        <v>557</v>
      </c>
      <c r="J21" s="388" t="s">
        <v>551</v>
      </c>
    </row>
    <row r="22" spans="2:10" ht="21.75" customHeight="1" hidden="1">
      <c r="B22" s="358" t="s">
        <v>562</v>
      </c>
      <c r="C22" s="228"/>
      <c r="D22" s="386" t="s">
        <v>563</v>
      </c>
      <c r="E22" s="389"/>
      <c r="F22" s="387" t="s">
        <v>551</v>
      </c>
      <c r="G22" s="387" t="s">
        <v>557</v>
      </c>
      <c r="H22" s="387" t="s">
        <v>557</v>
      </c>
      <c r="I22" s="387" t="s">
        <v>557</v>
      </c>
      <c r="J22" s="388" t="s">
        <v>551</v>
      </c>
    </row>
    <row r="23" spans="2:10" ht="24.75" customHeight="1" hidden="1">
      <c r="B23" s="358" t="s">
        <v>564</v>
      </c>
      <c r="C23" s="228"/>
      <c r="D23" s="386" t="s">
        <v>565</v>
      </c>
      <c r="E23" s="389"/>
      <c r="F23" s="387" t="s">
        <v>551</v>
      </c>
      <c r="G23" s="387" t="s">
        <v>557</v>
      </c>
      <c r="H23" s="387" t="s">
        <v>557</v>
      </c>
      <c r="I23" s="387" t="s">
        <v>557</v>
      </c>
      <c r="J23" s="388" t="s">
        <v>551</v>
      </c>
    </row>
    <row r="24" spans="2:10" ht="24" customHeight="1">
      <c r="B24" s="358" t="s">
        <v>566</v>
      </c>
      <c r="C24" s="228"/>
      <c r="D24" s="386" t="s">
        <v>567</v>
      </c>
      <c r="E24" s="385">
        <v>-11777451</v>
      </c>
      <c r="F24" s="387" t="s">
        <v>551</v>
      </c>
      <c r="G24" s="387" t="s">
        <v>557</v>
      </c>
      <c r="H24" s="387" t="s">
        <v>557</v>
      </c>
      <c r="I24" s="387" t="s">
        <v>557</v>
      </c>
      <c r="J24" s="388" t="s">
        <v>551</v>
      </c>
    </row>
    <row r="25" spans="2:10" ht="15" customHeight="1">
      <c r="B25" s="378" t="s">
        <v>568</v>
      </c>
      <c r="C25" s="379" t="s">
        <v>569</v>
      </c>
      <c r="D25" s="380"/>
      <c r="E25" s="381">
        <f>E27</f>
        <v>12815820</v>
      </c>
      <c r="F25" s="382" t="s">
        <v>551</v>
      </c>
      <c r="G25" s="383"/>
      <c r="H25" s="383"/>
      <c r="I25" s="383"/>
      <c r="J25" s="390" t="s">
        <v>551</v>
      </c>
    </row>
    <row r="26" spans="2:10" ht="15" customHeight="1">
      <c r="B26" s="358" t="s">
        <v>554</v>
      </c>
      <c r="C26" s="228"/>
      <c r="D26" s="366"/>
      <c r="E26" s="359"/>
      <c r="F26" s="359"/>
      <c r="G26" s="359"/>
      <c r="H26" s="359"/>
      <c r="I26" s="359"/>
      <c r="J26" s="360"/>
    </row>
    <row r="27" spans="2:10" ht="25.5" customHeight="1">
      <c r="B27" s="358" t="s">
        <v>555</v>
      </c>
      <c r="C27" s="228"/>
      <c r="D27" s="386" t="s">
        <v>556</v>
      </c>
      <c r="E27" s="389">
        <f aca="true" t="shared" si="0" ref="E27:E31">E28</f>
        <v>12815820</v>
      </c>
      <c r="F27" s="387" t="s">
        <v>551</v>
      </c>
      <c r="G27" s="387" t="s">
        <v>557</v>
      </c>
      <c r="H27" s="387" t="s">
        <v>557</v>
      </c>
      <c r="I27" s="387" t="s">
        <v>557</v>
      </c>
      <c r="J27" s="388" t="s">
        <v>551</v>
      </c>
    </row>
    <row r="28" spans="2:10" ht="22.5" customHeight="1" hidden="1">
      <c r="B28" s="358" t="s">
        <v>558</v>
      </c>
      <c r="C28" s="228"/>
      <c r="D28" s="386" t="s">
        <v>559</v>
      </c>
      <c r="E28" s="389">
        <f t="shared" si="0"/>
        <v>12815820</v>
      </c>
      <c r="F28" s="387" t="s">
        <v>551</v>
      </c>
      <c r="G28" s="387" t="s">
        <v>557</v>
      </c>
      <c r="H28" s="387" t="s">
        <v>557</v>
      </c>
      <c r="I28" s="387" t="s">
        <v>557</v>
      </c>
      <c r="J28" s="388" t="s">
        <v>551</v>
      </c>
    </row>
    <row r="29" spans="2:10" ht="15" customHeight="1" hidden="1">
      <c r="B29" s="358" t="s">
        <v>570</v>
      </c>
      <c r="C29" s="228"/>
      <c r="D29" s="386" t="s">
        <v>571</v>
      </c>
      <c r="E29" s="389">
        <f t="shared" si="0"/>
        <v>12815820</v>
      </c>
      <c r="F29" s="387" t="s">
        <v>551</v>
      </c>
      <c r="G29" s="387" t="s">
        <v>557</v>
      </c>
      <c r="H29" s="387" t="s">
        <v>557</v>
      </c>
      <c r="I29" s="387" t="s">
        <v>557</v>
      </c>
      <c r="J29" s="388" t="s">
        <v>551</v>
      </c>
    </row>
    <row r="30" spans="2:10" ht="15" customHeight="1" hidden="1">
      <c r="B30" s="358" t="s">
        <v>572</v>
      </c>
      <c r="C30" s="228"/>
      <c r="D30" s="386" t="s">
        <v>573</v>
      </c>
      <c r="E30" s="389">
        <f t="shared" si="0"/>
        <v>12815820</v>
      </c>
      <c r="F30" s="387" t="s">
        <v>551</v>
      </c>
      <c r="G30" s="387" t="s">
        <v>557</v>
      </c>
      <c r="H30" s="387" t="s">
        <v>557</v>
      </c>
      <c r="I30" s="387" t="s">
        <v>557</v>
      </c>
      <c r="J30" s="388" t="s">
        <v>551</v>
      </c>
    </row>
    <row r="31" spans="2:10" ht="24.75" customHeight="1" hidden="1">
      <c r="B31" s="358" t="s">
        <v>574</v>
      </c>
      <c r="C31" s="228"/>
      <c r="D31" s="386" t="s">
        <v>575</v>
      </c>
      <c r="E31" s="389">
        <f t="shared" si="0"/>
        <v>12815820</v>
      </c>
      <c r="F31" s="387" t="s">
        <v>551</v>
      </c>
      <c r="G31" s="387" t="s">
        <v>557</v>
      </c>
      <c r="H31" s="387" t="s">
        <v>557</v>
      </c>
      <c r="I31" s="387" t="s">
        <v>557</v>
      </c>
      <c r="J31" s="388" t="s">
        <v>551</v>
      </c>
    </row>
    <row r="32" spans="2:10" ht="24.75" customHeight="1">
      <c r="B32" s="358" t="s">
        <v>576</v>
      </c>
      <c r="C32" s="228"/>
      <c r="D32" s="386" t="s">
        <v>577</v>
      </c>
      <c r="E32" s="389">
        <v>12815820</v>
      </c>
      <c r="F32" s="387" t="s">
        <v>551</v>
      </c>
      <c r="G32" s="387" t="s">
        <v>557</v>
      </c>
      <c r="H32" s="387" t="s">
        <v>557</v>
      </c>
      <c r="I32" s="387" t="s">
        <v>557</v>
      </c>
      <c r="J32" s="388" t="s">
        <v>551</v>
      </c>
    </row>
    <row r="33" spans="2:10" ht="15" customHeight="1">
      <c r="B33" s="371" t="s">
        <v>578</v>
      </c>
      <c r="C33" s="372" t="s">
        <v>579</v>
      </c>
      <c r="D33" s="373"/>
      <c r="E33" s="374">
        <f>E34+E37</f>
        <v>0</v>
      </c>
      <c r="F33" s="374">
        <f>F34+F37</f>
        <v>-1548283.35</v>
      </c>
      <c r="G33" s="374"/>
      <c r="H33" s="374"/>
      <c r="I33" s="374">
        <f>I34+I37</f>
        <v>-1548283.35</v>
      </c>
      <c r="J33" s="391" t="s">
        <v>534</v>
      </c>
    </row>
    <row r="34" spans="2:10" ht="23.25" customHeight="1">
      <c r="B34" s="378" t="s">
        <v>580</v>
      </c>
      <c r="C34" s="379" t="s">
        <v>581</v>
      </c>
      <c r="D34" s="380"/>
      <c r="E34" s="381">
        <f>E35-E36</f>
        <v>0</v>
      </c>
      <c r="F34" s="381">
        <f>F35+F36</f>
        <v>-1548283.35</v>
      </c>
      <c r="G34" s="381"/>
      <c r="H34" s="381"/>
      <c r="I34" s="381">
        <f>I35+I36</f>
        <v>-1548283.35</v>
      </c>
      <c r="J34" s="392" t="s">
        <v>534</v>
      </c>
    </row>
    <row r="35" spans="2:10" ht="22.5" customHeight="1">
      <c r="B35" s="358" t="s">
        <v>582</v>
      </c>
      <c r="C35" s="228" t="s">
        <v>583</v>
      </c>
      <c r="D35" s="366"/>
      <c r="E35" s="393"/>
      <c r="F35" s="394">
        <v>-2306073.68</v>
      </c>
      <c r="G35" s="367"/>
      <c r="H35" s="367"/>
      <c r="I35" s="367">
        <f aca="true" t="shared" si="1" ref="I35:I36">F35+G35+H35</f>
        <v>-2306073.68</v>
      </c>
      <c r="J35" s="360" t="s">
        <v>534</v>
      </c>
    </row>
    <row r="36" spans="2:10" ht="21.75" customHeight="1">
      <c r="B36" s="358" t="s">
        <v>584</v>
      </c>
      <c r="C36" s="228" t="s">
        <v>585</v>
      </c>
      <c r="D36" s="366"/>
      <c r="E36" s="393"/>
      <c r="F36" s="395">
        <v>757790.33</v>
      </c>
      <c r="G36" s="367"/>
      <c r="H36" s="367"/>
      <c r="I36" s="367">
        <f t="shared" si="1"/>
        <v>757790.33</v>
      </c>
      <c r="J36" s="360" t="s">
        <v>534</v>
      </c>
    </row>
    <row r="37" spans="2:10" ht="15" customHeight="1">
      <c r="B37" s="378" t="s">
        <v>586</v>
      </c>
      <c r="C37" s="379" t="s">
        <v>587</v>
      </c>
      <c r="D37" s="380"/>
      <c r="E37" s="381">
        <f>E38-E39</f>
        <v>0</v>
      </c>
      <c r="F37" s="381">
        <f>F38-F39</f>
        <v>0</v>
      </c>
      <c r="G37" s="381"/>
      <c r="H37" s="381"/>
      <c r="I37" s="381">
        <f>I38-I39</f>
        <v>0</v>
      </c>
      <c r="J37" s="392" t="s">
        <v>534</v>
      </c>
    </row>
    <row r="38" spans="2:10" ht="21.75" customHeight="1">
      <c r="B38" s="358" t="s">
        <v>588</v>
      </c>
      <c r="C38" s="228" t="s">
        <v>589</v>
      </c>
      <c r="D38" s="366"/>
      <c r="E38" s="367"/>
      <c r="F38" s="367">
        <v>0</v>
      </c>
      <c r="G38" s="367"/>
      <c r="H38" s="367"/>
      <c r="I38" s="367"/>
      <c r="J38" s="360"/>
    </row>
    <row r="39" spans="2:10" ht="22.5">
      <c r="B39" s="396" t="s">
        <v>590</v>
      </c>
      <c r="C39" s="397" t="s">
        <v>591</v>
      </c>
      <c r="D39" s="398"/>
      <c r="E39" s="399"/>
      <c r="F39" s="399">
        <v>0</v>
      </c>
      <c r="G39" s="399"/>
      <c r="H39" s="399"/>
      <c r="I39" s="399"/>
      <c r="J39" s="400"/>
    </row>
    <row r="40" spans="2:10" ht="12.75">
      <c r="B40" s="401"/>
      <c r="C40" s="401"/>
      <c r="D40" s="402"/>
      <c r="E40" s="19"/>
      <c r="F40" s="19"/>
      <c r="G40" s="19"/>
      <c r="H40" s="19"/>
      <c r="I40" s="19"/>
      <c r="J40" s="19"/>
    </row>
    <row r="41" spans="2:10" ht="12" customHeight="1">
      <c r="B41" s="401" t="s">
        <v>592</v>
      </c>
      <c r="C41" s="403" t="s">
        <v>593</v>
      </c>
      <c r="D41" s="403"/>
      <c r="E41" s="404"/>
      <c r="F41" s="404" t="s">
        <v>594</v>
      </c>
      <c r="G41" s="19"/>
      <c r="H41" s="19"/>
      <c r="I41" s="19"/>
      <c r="J41" s="19"/>
    </row>
    <row r="42" spans="2:10" ht="12" customHeight="1">
      <c r="B42" s="108" t="s">
        <v>595</v>
      </c>
      <c r="C42" s="405" t="s">
        <v>596</v>
      </c>
      <c r="D42" s="110"/>
      <c r="E42" s="4"/>
      <c r="F42" s="4" t="s">
        <v>597</v>
      </c>
      <c r="G42" s="4"/>
      <c r="H42" s="4"/>
      <c r="I42" s="406" t="s">
        <v>598</v>
      </c>
      <c r="J42" s="4"/>
    </row>
    <row r="43" spans="2:10" ht="9.75" customHeight="1">
      <c r="B43" s="407"/>
      <c r="C43" s="407"/>
      <c r="D43" s="407"/>
      <c r="E43" s="4"/>
      <c r="F43" s="4"/>
      <c r="G43" s="408" t="s">
        <v>599</v>
      </c>
      <c r="I43" s="4"/>
      <c r="J43" s="4"/>
    </row>
    <row r="44" spans="2:10" ht="13.5" customHeight="1">
      <c r="B44" s="409" t="s">
        <v>600</v>
      </c>
      <c r="C44" s="410"/>
      <c r="D44" s="411"/>
      <c r="E44" s="4"/>
      <c r="F44" s="4"/>
      <c r="G44" s="4"/>
      <c r="H44" s="4"/>
      <c r="I44" s="4"/>
      <c r="J44" s="4"/>
    </row>
    <row r="45" spans="2:10" ht="10.5" customHeight="1">
      <c r="B45" s="108" t="s">
        <v>601</v>
      </c>
      <c r="C45" s="108" t="s">
        <v>596</v>
      </c>
      <c r="D45" s="110"/>
      <c r="E45" s="412"/>
      <c r="F45" s="412"/>
      <c r="G45" s="412"/>
      <c r="H45" s="412"/>
      <c r="I45" s="412"/>
      <c r="J45" s="412"/>
    </row>
    <row r="46" spans="2:10" ht="18" customHeight="1">
      <c r="B46" s="9"/>
      <c r="C46" s="9"/>
      <c r="D46" s="408"/>
      <c r="E46" s="412"/>
      <c r="F46" s="412"/>
      <c r="G46" s="412"/>
      <c r="H46" s="413" t="s">
        <v>602</v>
      </c>
      <c r="I46" s="412"/>
      <c r="J46" s="412"/>
    </row>
    <row r="47" spans="2:10" ht="9.75" customHeight="1">
      <c r="B47" s="108"/>
      <c r="E47" s="412"/>
      <c r="F47" s="412"/>
      <c r="G47" s="412"/>
      <c r="H47" s="412"/>
      <c r="I47" s="412"/>
      <c r="J47" s="412"/>
    </row>
    <row r="48" spans="2:10" ht="9.75" customHeight="1">
      <c r="B48" s="407"/>
      <c r="E48" s="412"/>
      <c r="F48" s="412"/>
      <c r="G48" s="412"/>
      <c r="H48" s="412"/>
      <c r="I48" s="412"/>
      <c r="J48" s="412"/>
    </row>
    <row r="49" spans="2:10" ht="12.75">
      <c r="B49" s="408" t="s">
        <v>603</v>
      </c>
      <c r="C49" s="408"/>
      <c r="D49" s="414"/>
      <c r="E49" s="412"/>
      <c r="F49" s="412"/>
      <c r="G49" s="412"/>
      <c r="H49" s="412"/>
      <c r="I49" s="412"/>
      <c r="J49" s="412"/>
    </row>
  </sheetData>
  <sheetProtection selectLockedCells="1" selectUnlockedCells="1"/>
  <mergeCells count="2">
    <mergeCell ref="F4:I4"/>
    <mergeCell ref="C41:D41"/>
  </mergeCells>
  <printOptions gridLines="1"/>
  <pageMargins left="0.39375" right="0.39375" top="0.5597222222222222" bottom="0.39375" header="0" footer="0.5118055555555555"/>
  <pageSetup horizontalDpi="300" verticalDpi="300" orientation="landscape" pageOrder="overThenDown" paperSize="9" scale="83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2020-02-05T11:59:00Z</cp:lastPrinted>
  <dcterms:modified xsi:type="dcterms:W3CDTF">2020-04-16T13:14:34Z</dcterms:modified>
  <cp:category/>
  <cp:version/>
  <cp:contentType/>
  <cp:contentStatus/>
  <cp:revision>61</cp:revision>
</cp:coreProperties>
</file>